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480" yWindow="30" windowWidth="20730" windowHeight="10050" firstSheet="2" activeTab="8"/>
  </bookViews>
  <sheets>
    <sheet name="Front" sheetId="11" r:id="rId1"/>
    <sheet name="Index" sheetId="46" r:id="rId2"/>
    <sheet name="Paper 1" sheetId="45" r:id="rId3"/>
    <sheet name="Paper-1" sheetId="37" state="hidden" r:id="rId4"/>
    <sheet name="Paper-2" sheetId="18" r:id="rId5"/>
    <sheet name="Paper 3" sheetId="3" r:id="rId6"/>
    <sheet name="Paper - 4" sheetId="5" r:id="rId7"/>
    <sheet name="Paper - 5" sheetId="6" r:id="rId8"/>
    <sheet name="Paper - 6" sheetId="7" r:id="rId9"/>
  </sheets>
  <definedNames>
    <definedName name="_xlnm._FilterDatabase" localSheetId="5" hidden="1">'Paper 3'!$A$8:$E$95</definedName>
    <definedName name="_xlnm.Print_Area" localSheetId="0">Front!$B$1:$I$26</definedName>
    <definedName name="_xlnm.Print_Area" localSheetId="6">'Paper - 4'!$A$1:$G$158</definedName>
    <definedName name="_xlnm.Print_Area" localSheetId="7">'Paper - 5'!$A$1:$H$1361</definedName>
    <definedName name="_xlnm.Print_Area" localSheetId="8">'Paper - 6'!$A$1:$G$129</definedName>
    <definedName name="_xlnm.Print_Area" localSheetId="5">'Paper 3'!$A$1:$G$98</definedName>
    <definedName name="_xlnm.Print_Area" localSheetId="3">'Paper-1'!$A$1:$J$44</definedName>
    <definedName name="_xlnm.Print_Area" localSheetId="4">'Paper-2'!$A$1:$F$100</definedName>
  </definedNames>
  <calcPr calcId="124519"/>
</workbook>
</file>

<file path=xl/calcChain.xml><?xml version="1.0" encoding="utf-8"?>
<calcChain xmlns="http://schemas.openxmlformats.org/spreadsheetml/2006/main">
  <c r="F44" i="45"/>
  <c r="D44"/>
  <c r="H43"/>
  <c r="C43"/>
  <c r="H42"/>
  <c r="C42"/>
  <c r="H41"/>
  <c r="C41"/>
  <c r="H40"/>
  <c r="C40"/>
  <c r="H39"/>
  <c r="C39"/>
  <c r="H38"/>
  <c r="C38"/>
  <c r="H37"/>
  <c r="C37"/>
  <c r="H36"/>
  <c r="C36"/>
  <c r="H35"/>
  <c r="C35"/>
  <c r="H34"/>
  <c r="C34"/>
  <c r="H33"/>
  <c r="C33"/>
  <c r="H32"/>
  <c r="C32"/>
  <c r="H31"/>
  <c r="C31"/>
  <c r="H30"/>
  <c r="C30"/>
  <c r="H29"/>
  <c r="C29"/>
  <c r="H28"/>
  <c r="C28"/>
  <c r="H27"/>
  <c r="C27"/>
  <c r="H26"/>
  <c r="C26"/>
  <c r="H25"/>
  <c r="C25"/>
  <c r="H24"/>
  <c r="C24"/>
  <c r="E14"/>
  <c r="D623" i="6"/>
  <c r="E623"/>
  <c r="C623"/>
  <c r="F206" l="1"/>
  <c r="G206"/>
  <c r="G205"/>
  <c r="F205"/>
  <c r="F203"/>
  <c r="G203"/>
  <c r="G188" l="1"/>
  <c r="F188"/>
  <c r="D208"/>
  <c r="E208"/>
  <c r="C208"/>
  <c r="D196"/>
  <c r="E196"/>
  <c r="G194"/>
  <c r="F194"/>
  <c r="C196"/>
  <c r="G193"/>
  <c r="F193"/>
  <c r="D70" l="1"/>
  <c r="E70"/>
  <c r="C70"/>
  <c r="F68"/>
  <c r="G68"/>
  <c r="C37"/>
  <c r="D37"/>
  <c r="E37"/>
  <c r="D131"/>
  <c r="E131"/>
  <c r="D170"/>
  <c r="E170"/>
  <c r="F151"/>
  <c r="G151"/>
  <c r="G150"/>
  <c r="F150"/>
  <c r="C159"/>
  <c r="C170"/>
  <c r="D159"/>
  <c r="E159"/>
  <c r="D140"/>
  <c r="E140"/>
  <c r="C140"/>
  <c r="C131"/>
  <c r="D120"/>
  <c r="E120"/>
  <c r="C120"/>
  <c r="D113"/>
  <c r="E113"/>
  <c r="C113"/>
  <c r="C375"/>
  <c r="G118"/>
  <c r="F118"/>
  <c r="D106"/>
  <c r="E106"/>
  <c r="C106"/>
  <c r="F157"/>
  <c r="G157"/>
  <c r="G147"/>
  <c r="F147"/>
  <c r="F145"/>
  <c r="G145"/>
  <c r="G144"/>
  <c r="F144"/>
  <c r="C271"/>
  <c r="G259"/>
  <c r="F259"/>
  <c r="D283"/>
  <c r="E283"/>
  <c r="C283"/>
  <c r="F280"/>
  <c r="G280"/>
  <c r="F281"/>
  <c r="G281"/>
  <c r="G279"/>
  <c r="F279"/>
  <c r="D320"/>
  <c r="E320"/>
  <c r="G316"/>
  <c r="F316"/>
  <c r="F317"/>
  <c r="G317"/>
  <c r="F318"/>
  <c r="G318"/>
  <c r="C314"/>
  <c r="G314" s="1"/>
  <c r="C320" l="1"/>
  <c r="F314"/>
  <c r="G127" l="1"/>
  <c r="F127"/>
  <c r="C502" l="1"/>
  <c r="F499"/>
  <c r="G499"/>
  <c r="F500"/>
  <c r="G500"/>
  <c r="C459" l="1"/>
  <c r="D429"/>
  <c r="E429"/>
  <c r="C429"/>
  <c r="F427"/>
  <c r="G427"/>
  <c r="G426"/>
  <c r="F426"/>
  <c r="C393"/>
  <c r="G372"/>
  <c r="F372"/>
  <c r="G379"/>
  <c r="F379"/>
  <c r="D375"/>
  <c r="E375"/>
  <c r="C405"/>
  <c r="D368"/>
  <c r="E368"/>
  <c r="C368"/>
  <c r="F366"/>
  <c r="G366"/>
  <c r="G365"/>
  <c r="F365"/>
  <c r="C360"/>
  <c r="G352"/>
  <c r="F352"/>
  <c r="F368" l="1"/>
  <c r="F375"/>
  <c r="C85" l="1"/>
  <c r="G59"/>
  <c r="F59"/>
  <c r="D47"/>
  <c r="E47"/>
  <c r="C47"/>
  <c r="G45"/>
  <c r="F45"/>
  <c r="F34"/>
  <c r="G34"/>
  <c r="F35"/>
  <c r="G35"/>
  <c r="G33"/>
  <c r="F33"/>
  <c r="C23"/>
  <c r="F21"/>
  <c r="G21"/>
  <c r="E23"/>
  <c r="D23"/>
  <c r="D1314" l="1"/>
  <c r="E1314"/>
  <c r="C1314"/>
  <c r="F1321"/>
  <c r="G1321"/>
  <c r="G1320"/>
  <c r="F1320"/>
  <c r="G1318"/>
  <c r="F1318"/>
  <c r="D1322"/>
  <c r="E1322"/>
  <c r="C1322"/>
  <c r="D1309"/>
  <c r="E1309"/>
  <c r="C1309"/>
  <c r="F1322" l="1"/>
  <c r="G124"/>
  <c r="F124"/>
  <c r="G104"/>
  <c r="F104"/>
  <c r="D1255" l="1"/>
  <c r="E1255"/>
  <c r="C1255"/>
  <c r="C1127" l="1"/>
  <c r="D1116"/>
  <c r="E1116"/>
  <c r="C1116"/>
  <c r="D1127"/>
  <c r="E1127"/>
  <c r="C305" l="1"/>
  <c r="F299"/>
  <c r="G299"/>
  <c r="G928"/>
  <c r="F928"/>
  <c r="F922"/>
  <c r="G922"/>
  <c r="G154" l="1"/>
  <c r="F154"/>
  <c r="E1154" l="1"/>
  <c r="G1152"/>
  <c r="D1154"/>
  <c r="F1152"/>
  <c r="C1154"/>
  <c r="D714"/>
  <c r="E714"/>
  <c r="C714"/>
  <c r="F729"/>
  <c r="G729"/>
  <c r="F711"/>
  <c r="G711"/>
  <c r="C736"/>
  <c r="F1087" l="1"/>
  <c r="G1087"/>
  <c r="C1077"/>
  <c r="E1077"/>
  <c r="G1075"/>
  <c r="D1077"/>
  <c r="F1075"/>
  <c r="D1089"/>
  <c r="E1089"/>
  <c r="C1089"/>
  <c r="D1343" l="1"/>
  <c r="E1343"/>
  <c r="C1343"/>
  <c r="C1359"/>
  <c r="D1359"/>
  <c r="E1359"/>
  <c r="F1357"/>
  <c r="G1357"/>
  <c r="G1341"/>
  <c r="F1341"/>
  <c r="C1179" l="1"/>
  <c r="H1179" s="1"/>
  <c r="D1179"/>
  <c r="E1179"/>
  <c r="F1150"/>
  <c r="G1150"/>
  <c r="F1151"/>
  <c r="G1151"/>
  <c r="D785" l="1"/>
  <c r="E785"/>
  <c r="C785"/>
  <c r="G779"/>
  <c r="F779"/>
  <c r="F727"/>
  <c r="G727"/>
  <c r="G726"/>
  <c r="F726"/>
  <c r="D1096" l="1"/>
  <c r="E1096"/>
  <c r="C1096"/>
  <c r="G1093"/>
  <c r="F1093"/>
  <c r="G1086"/>
  <c r="F1086"/>
  <c r="D85" l="1"/>
  <c r="D1018" l="1"/>
  <c r="E1018"/>
  <c r="C1018"/>
  <c r="H1018" s="1"/>
  <c r="D1039"/>
  <c r="E1039"/>
  <c r="C1039"/>
  <c r="H1039" s="1"/>
  <c r="F1249" l="1"/>
  <c r="G1249"/>
  <c r="F1250"/>
  <c r="G1250"/>
  <c r="G1248"/>
  <c r="F1248"/>
  <c r="G1174"/>
  <c r="F1174"/>
  <c r="G1142"/>
  <c r="F1142"/>
  <c r="G1136"/>
  <c r="F1136"/>
  <c r="F1133" l="1"/>
  <c r="G1133"/>
  <c r="F1134"/>
  <c r="G1134"/>
  <c r="C941"/>
  <c r="D941"/>
  <c r="E941"/>
  <c r="C243"/>
  <c r="H243" s="1"/>
  <c r="G76"/>
  <c r="F76"/>
  <c r="E85"/>
  <c r="F63"/>
  <c r="G63"/>
  <c r="F64"/>
  <c r="G64"/>
  <c r="F65"/>
  <c r="G65"/>
  <c r="F66"/>
  <c r="G66"/>
  <c r="F67"/>
  <c r="G67"/>
  <c r="G62"/>
  <c r="F62"/>
  <c r="F20"/>
  <c r="G20"/>
  <c r="D234" l="1"/>
  <c r="E234"/>
  <c r="C234"/>
  <c r="H234" s="1"/>
  <c r="E243"/>
  <c r="G240"/>
  <c r="D243"/>
  <c r="F240"/>
  <c r="G232"/>
  <c r="F232"/>
  <c r="F1131" l="1"/>
  <c r="G1131"/>
  <c r="F1132"/>
  <c r="G1132"/>
  <c r="G1130"/>
  <c r="F1130"/>
  <c r="C1243"/>
  <c r="F1178"/>
  <c r="G1178"/>
  <c r="F1162"/>
  <c r="G1162"/>
  <c r="F1163"/>
  <c r="G1163"/>
  <c r="F1164"/>
  <c r="G1164"/>
  <c r="F1165"/>
  <c r="G1165"/>
  <c r="F1176"/>
  <c r="G1176"/>
  <c r="F1177"/>
  <c r="G1177"/>
  <c r="F1166"/>
  <c r="G1166"/>
  <c r="F1167"/>
  <c r="G1167"/>
  <c r="F1168"/>
  <c r="G1168"/>
  <c r="F1169"/>
  <c r="G1169"/>
  <c r="F1170"/>
  <c r="G1170"/>
  <c r="F1171"/>
  <c r="G1171"/>
  <c r="F1172"/>
  <c r="G1172"/>
  <c r="F1173"/>
  <c r="G1173"/>
  <c r="G1161"/>
  <c r="F1161"/>
  <c r="F1138"/>
  <c r="G1138"/>
  <c r="F1139"/>
  <c r="G1139"/>
  <c r="F1140"/>
  <c r="G1140"/>
  <c r="F1141"/>
  <c r="G1141"/>
  <c r="F1145"/>
  <c r="G1145"/>
  <c r="F1146"/>
  <c r="G1146"/>
  <c r="F1147"/>
  <c r="G1147"/>
  <c r="G1137"/>
  <c r="F1137"/>
  <c r="D1269"/>
  <c r="E1269"/>
  <c r="C1269"/>
  <c r="D1263"/>
  <c r="E1263"/>
  <c r="C1263"/>
  <c r="G1261"/>
  <c r="F1261"/>
  <c r="D1243"/>
  <c r="E1243"/>
  <c r="G1241"/>
  <c r="G1240"/>
  <c r="F1241"/>
  <c r="F1240"/>
  <c r="D1220"/>
  <c r="E1220"/>
  <c r="C1220"/>
  <c r="F1209"/>
  <c r="G1209"/>
  <c r="G1252"/>
  <c r="F1252"/>
  <c r="G1213"/>
  <c r="F1213"/>
  <c r="D1205"/>
  <c r="E1205"/>
  <c r="C1205"/>
  <c r="G1198"/>
  <c r="F1198"/>
  <c r="G1204"/>
  <c r="F1204"/>
  <c r="G1185"/>
  <c r="F1185"/>
  <c r="G1159"/>
  <c r="F1159"/>
  <c r="G1158"/>
  <c r="F1158"/>
  <c r="G1157"/>
  <c r="F1157"/>
  <c r="G1144"/>
  <c r="F1144"/>
  <c r="G1149"/>
  <c r="F1149"/>
  <c r="G1114"/>
  <c r="F1114"/>
  <c r="C873" l="1"/>
  <c r="D958" l="1"/>
  <c r="E958"/>
  <c r="C958"/>
  <c r="D873"/>
  <c r="F931"/>
  <c r="G931"/>
  <c r="F932"/>
  <c r="G932"/>
  <c r="F933"/>
  <c r="G933"/>
  <c r="F934"/>
  <c r="G934"/>
  <c r="F935"/>
  <c r="G935"/>
  <c r="F936"/>
  <c r="G936"/>
  <c r="F937"/>
  <c r="G937"/>
  <c r="F938"/>
  <c r="G938"/>
  <c r="F939"/>
  <c r="G939"/>
  <c r="G930"/>
  <c r="F930"/>
  <c r="F921"/>
  <c r="G921"/>
  <c r="G920"/>
  <c r="F920"/>
  <c r="G953"/>
  <c r="F953"/>
  <c r="D916"/>
  <c r="E916"/>
  <c r="C916"/>
  <c r="G913"/>
  <c r="F913"/>
  <c r="E873"/>
  <c r="F850"/>
  <c r="G850"/>
  <c r="F851"/>
  <c r="G851"/>
  <c r="F852"/>
  <c r="G852"/>
  <c r="F853"/>
  <c r="G853"/>
  <c r="F854"/>
  <c r="G854"/>
  <c r="F855"/>
  <c r="G855"/>
  <c r="F856"/>
  <c r="G856"/>
  <c r="F857"/>
  <c r="G857"/>
  <c r="F858"/>
  <c r="G858"/>
  <c r="F859"/>
  <c r="G859"/>
  <c r="F860"/>
  <c r="G860"/>
  <c r="F861"/>
  <c r="G861"/>
  <c r="F862"/>
  <c r="G862"/>
  <c r="F863"/>
  <c r="G863"/>
  <c r="F864"/>
  <c r="G864"/>
  <c r="F865"/>
  <c r="G865"/>
  <c r="F866"/>
  <c r="G866"/>
  <c r="F867"/>
  <c r="G867"/>
  <c r="F868"/>
  <c r="G868"/>
  <c r="F869"/>
  <c r="G869"/>
  <c r="F870"/>
  <c r="G870"/>
  <c r="F871"/>
  <c r="G871"/>
  <c r="G848"/>
  <c r="F848"/>
  <c r="C1055" l="1"/>
  <c r="H1055" s="1"/>
  <c r="C989"/>
  <c r="H989" s="1"/>
  <c r="D989"/>
  <c r="E989"/>
  <c r="F1008"/>
  <c r="G1008"/>
  <c r="D981"/>
  <c r="E981"/>
  <c r="C981"/>
  <c r="H981" s="1"/>
  <c r="D976"/>
  <c r="E976"/>
  <c r="C976"/>
  <c r="H976" s="1"/>
  <c r="D1055"/>
  <c r="E1055"/>
  <c r="G1041"/>
  <c r="F1041"/>
  <c r="G1022"/>
  <c r="F1022"/>
  <c r="F998"/>
  <c r="G998"/>
  <c r="F999"/>
  <c r="G999"/>
  <c r="F1001"/>
  <c r="G1001"/>
  <c r="F994"/>
  <c r="G994"/>
  <c r="F1012"/>
  <c r="G1012"/>
  <c r="F1013"/>
  <c r="G1013"/>
  <c r="F1014"/>
  <c r="G1014"/>
  <c r="F1015"/>
  <c r="G1015"/>
  <c r="F1016"/>
  <c r="G1016"/>
  <c r="G978"/>
  <c r="F978"/>
  <c r="G743" l="1"/>
  <c r="F743"/>
  <c r="C751"/>
  <c r="D736"/>
  <c r="E736"/>
  <c r="F723"/>
  <c r="G723"/>
  <c r="F724"/>
  <c r="G724"/>
  <c r="F725"/>
  <c r="G725"/>
  <c r="G722"/>
  <c r="F722"/>
  <c r="G708"/>
  <c r="F708"/>
  <c r="G734"/>
  <c r="F734"/>
  <c r="G731"/>
  <c r="F731"/>
  <c r="G706"/>
  <c r="F706"/>
  <c r="D774"/>
  <c r="E774"/>
  <c r="C774"/>
  <c r="G772"/>
  <c r="F772"/>
  <c r="G770"/>
  <c r="F770"/>
  <c r="G783"/>
  <c r="F783"/>
  <c r="G781"/>
  <c r="F781"/>
  <c r="C1302" l="1"/>
  <c r="D1296"/>
  <c r="E1296"/>
  <c r="C1296"/>
  <c r="D663"/>
  <c r="E663"/>
  <c r="D677"/>
  <c r="E677"/>
  <c r="C677"/>
  <c r="C663"/>
  <c r="G675"/>
  <c r="F675"/>
  <c r="G667"/>
  <c r="F667"/>
  <c r="G661"/>
  <c r="F661"/>
  <c r="G658"/>
  <c r="F658"/>
  <c r="H320" l="1"/>
  <c r="C213"/>
  <c r="H213" s="1"/>
  <c r="H208"/>
  <c r="H196"/>
  <c r="B179"/>
  <c r="F185" l="1"/>
  <c r="F186"/>
  <c r="F191"/>
  <c r="F184"/>
  <c r="D751" l="1"/>
  <c r="E751"/>
  <c r="C1353" l="1"/>
  <c r="D1353"/>
  <c r="E1353"/>
  <c r="D1276" l="1"/>
  <c r="E1276"/>
  <c r="C1276"/>
  <c r="H1269"/>
  <c r="D686"/>
  <c r="E686"/>
  <c r="C686"/>
  <c r="H686" s="1"/>
  <c r="H677"/>
  <c r="H663"/>
  <c r="F684"/>
  <c r="G684"/>
  <c r="G683"/>
  <c r="F683"/>
  <c r="G656"/>
  <c r="F656"/>
  <c r="H1276" l="1"/>
  <c r="H1077"/>
  <c r="H1089"/>
  <c r="G1340" l="1"/>
  <c r="F1340"/>
  <c r="H1353"/>
  <c r="G1348"/>
  <c r="F1348"/>
  <c r="G1339"/>
  <c r="F1339"/>
  <c r="G1346"/>
  <c r="F1346"/>
  <c r="A119" i="5" l="1"/>
  <c r="H1343" i="6"/>
  <c r="H1359"/>
  <c r="G1356"/>
  <c r="F1356"/>
  <c r="A34" i="18" l="1"/>
  <c r="B90" i="7"/>
  <c r="A48" i="3"/>
  <c r="B1331" i="6"/>
  <c r="G1011"/>
  <c r="F1011"/>
  <c r="G1010"/>
  <c r="F1010"/>
  <c r="G1009"/>
  <c r="F1009"/>
  <c r="G1007" l="1"/>
  <c r="F1007"/>
  <c r="B967" l="1"/>
  <c r="C43" i="37" l="1"/>
  <c r="C39" l="1"/>
  <c r="C35"/>
  <c r="F44"/>
  <c r="D44"/>
  <c r="H43"/>
  <c r="H42"/>
  <c r="C42"/>
  <c r="H41"/>
  <c r="C41"/>
  <c r="H40"/>
  <c r="C40"/>
  <c r="H39"/>
  <c r="H38"/>
  <c r="C38"/>
  <c r="H37"/>
  <c r="C37"/>
  <c r="H36"/>
  <c r="C36"/>
  <c r="H35"/>
  <c r="H34"/>
  <c r="C34"/>
  <c r="H33"/>
  <c r="C33"/>
  <c r="H32"/>
  <c r="C32"/>
  <c r="H31"/>
  <c r="C31"/>
  <c r="H30"/>
  <c r="C30"/>
  <c r="H29"/>
  <c r="C29"/>
  <c r="H28"/>
  <c r="C28"/>
  <c r="H27"/>
  <c r="C27"/>
  <c r="H26"/>
  <c r="C26"/>
  <c r="H25"/>
  <c r="C25"/>
  <c r="H24"/>
  <c r="C24"/>
  <c r="E14"/>
  <c r="C133" i="5" l="1"/>
  <c r="D133"/>
  <c r="B133" l="1"/>
  <c r="H1127" i="6"/>
  <c r="G269"/>
  <c r="F269"/>
  <c r="D294"/>
  <c r="E294"/>
  <c r="C294"/>
  <c r="H294" s="1"/>
  <c r="G156" l="1"/>
  <c r="F156"/>
  <c r="D393" l="1"/>
  <c r="E393"/>
  <c r="G391"/>
  <c r="F391"/>
  <c r="G390"/>
  <c r="F390"/>
  <c r="G356"/>
  <c r="F356"/>
  <c r="B11" l="1"/>
  <c r="G1081" l="1"/>
  <c r="F1081"/>
  <c r="G1074"/>
  <c r="F1074"/>
  <c r="G1073"/>
  <c r="F1073"/>
  <c r="D618" l="1"/>
  <c r="E618"/>
  <c r="C618"/>
  <c r="D602"/>
  <c r="E602"/>
  <c r="C602"/>
  <c r="H602" s="1"/>
  <c r="C11" i="5" l="1"/>
  <c r="D11"/>
  <c r="B11"/>
  <c r="G28" i="6"/>
  <c r="F28"/>
  <c r="G25"/>
  <c r="F25"/>
  <c r="G19"/>
  <c r="F19"/>
  <c r="H37" l="1"/>
  <c r="F37"/>
  <c r="E11" i="5" s="1"/>
  <c r="G37" i="6"/>
  <c r="F11" i="5" s="1"/>
  <c r="A15" l="1"/>
  <c r="A14"/>
  <c r="A13"/>
  <c r="A12"/>
  <c r="A11"/>
  <c r="C10"/>
  <c r="D10"/>
  <c r="B10"/>
  <c r="D15"/>
  <c r="C15"/>
  <c r="G57" i="6"/>
  <c r="F57"/>
  <c r="G74"/>
  <c r="F74"/>
  <c r="G56"/>
  <c r="F56"/>
  <c r="G55"/>
  <c r="F55"/>
  <c r="G72"/>
  <c r="F72"/>
  <c r="G73"/>
  <c r="F73"/>
  <c r="E53"/>
  <c r="D13" i="5" s="1"/>
  <c r="D53" i="6"/>
  <c r="C13" i="5" s="1"/>
  <c r="C53" i="6"/>
  <c r="H53" s="1"/>
  <c r="G51"/>
  <c r="F51"/>
  <c r="G50"/>
  <c r="F50"/>
  <c r="G49"/>
  <c r="F49"/>
  <c r="D12" i="5"/>
  <c r="C12"/>
  <c r="G40" i="6"/>
  <c r="F40"/>
  <c r="F23"/>
  <c r="E10" i="5" s="1"/>
  <c r="H23" i="6"/>
  <c r="G26"/>
  <c r="F26"/>
  <c r="G17"/>
  <c r="F17"/>
  <c r="G47" l="1"/>
  <c r="F12" i="5" s="1"/>
  <c r="G85" i="6"/>
  <c r="F15" i="5" s="1"/>
  <c r="B12"/>
  <c r="B13"/>
  <c r="B15"/>
  <c r="F85" i="6"/>
  <c r="E15" i="5" s="1"/>
  <c r="G23" i="6"/>
  <c r="F10" i="5" s="1"/>
  <c r="F47" i="6"/>
  <c r="E12" i="5" s="1"/>
  <c r="F53" i="6"/>
  <c r="E13" i="5" s="1"/>
  <c r="G53" i="6"/>
  <c r="F13" i="5" s="1"/>
  <c r="H47" i="6"/>
  <c r="H85"/>
  <c r="A146" i="5" l="1"/>
  <c r="A18" i="3" l="1"/>
  <c r="A37" i="18"/>
  <c r="C156" i="5"/>
  <c r="C66" i="18" s="1"/>
  <c r="D156" i="5"/>
  <c r="C13" i="3" s="1"/>
  <c r="C155" i="5"/>
  <c r="C52" i="18" s="1"/>
  <c r="D155" i="5"/>
  <c r="C17" i="3" s="1"/>
  <c r="A82" i="5" l="1"/>
  <c r="A81"/>
  <c r="F569" i="6"/>
  <c r="G569"/>
  <c r="D571"/>
  <c r="E571"/>
  <c r="C571"/>
  <c r="G568"/>
  <c r="F568"/>
  <c r="E586"/>
  <c r="D78" i="5" s="1"/>
  <c r="C16" i="3" s="1"/>
  <c r="D586" i="6"/>
  <c r="C78" i="5" s="1"/>
  <c r="C82" i="18" s="1"/>
  <c r="C586" i="6"/>
  <c r="B78" i="5" s="1"/>
  <c r="A80"/>
  <c r="A79"/>
  <c r="A78"/>
  <c r="C80"/>
  <c r="C77" i="18" s="1"/>
  <c r="D80" i="5"/>
  <c r="C89" i="3" s="1"/>
  <c r="B80" i="5"/>
  <c r="F600" i="6"/>
  <c r="G600"/>
  <c r="G575"/>
  <c r="F575"/>
  <c r="B556"/>
  <c r="F566"/>
  <c r="G566"/>
  <c r="F567"/>
  <c r="G567"/>
  <c r="G565"/>
  <c r="F565"/>
  <c r="A133" i="5"/>
  <c r="A77"/>
  <c r="H586" i="6" l="1"/>
  <c r="A71" i="3"/>
  <c r="A11" i="18"/>
  <c r="A16" i="3"/>
  <c r="A82" i="18"/>
  <c r="A76" i="3"/>
  <c r="A71" i="18"/>
  <c r="A77" i="3"/>
  <c r="A72" i="18"/>
  <c r="A89" i="3"/>
  <c r="A77" i="18"/>
  <c r="A50" i="3"/>
  <c r="A51" i="18"/>
  <c r="A35" i="3"/>
  <c r="A47" i="18"/>
  <c r="B89" i="3"/>
  <c r="B77" i="18"/>
  <c r="B16" i="3"/>
  <c r="B82" i="18"/>
  <c r="H571" i="6"/>
  <c r="D806"/>
  <c r="E806"/>
  <c r="C806"/>
  <c r="D819"/>
  <c r="E819"/>
  <c r="C819"/>
  <c r="G803"/>
  <c r="F803"/>
  <c r="G817"/>
  <c r="F817"/>
  <c r="F825"/>
  <c r="G825"/>
  <c r="F826"/>
  <c r="G826"/>
  <c r="G824"/>
  <c r="F824"/>
  <c r="G812"/>
  <c r="F812"/>
  <c r="D828"/>
  <c r="E828"/>
  <c r="C828"/>
  <c r="G670" l="1"/>
  <c r="F670"/>
  <c r="A106" i="5" l="1"/>
  <c r="A105"/>
  <c r="B99" i="7" s="1"/>
  <c r="A29" i="3" l="1"/>
  <c r="A21" i="18"/>
  <c r="A21" i="3"/>
  <c r="A31" i="18"/>
  <c r="D519" i="6" l="1"/>
  <c r="E519"/>
  <c r="D502"/>
  <c r="E502"/>
  <c r="D405" l="1"/>
  <c r="E405"/>
  <c r="A149" i="5"/>
  <c r="B67" i="7" s="1"/>
  <c r="A142" i="5"/>
  <c r="A141"/>
  <c r="A140"/>
  <c r="A139"/>
  <c r="A138"/>
  <c r="A137"/>
  <c r="A136"/>
  <c r="A135"/>
  <c r="A134"/>
  <c r="A75" i="3" l="1"/>
  <c r="A19" i="18"/>
  <c r="A9" i="3"/>
  <c r="A46" i="18"/>
  <c r="A65" i="3"/>
  <c r="A29" i="18"/>
  <c r="A64" i="3"/>
  <c r="A8" i="18"/>
  <c r="A49" i="3"/>
  <c r="A35" i="18"/>
  <c r="A72" i="3"/>
  <c r="A12" i="18"/>
  <c r="A53" i="3"/>
  <c r="A36" i="18"/>
  <c r="A23" i="3"/>
  <c r="A17" i="18"/>
  <c r="A80" i="3"/>
  <c r="A33" i="18"/>
  <c r="A74" i="3"/>
  <c r="A25" i="18"/>
  <c r="D637" i="6"/>
  <c r="E637"/>
  <c r="E632"/>
  <c r="D82" i="5" s="1"/>
  <c r="D632" i="6"/>
  <c r="C82" i="5" s="1"/>
  <c r="H618" i="6"/>
  <c r="C632"/>
  <c r="G627"/>
  <c r="F627"/>
  <c r="F583"/>
  <c r="G583"/>
  <c r="F584"/>
  <c r="G584"/>
  <c r="G582"/>
  <c r="F582"/>
  <c r="C51" i="18" l="1"/>
  <c r="C50" i="3"/>
  <c r="H632" i="6"/>
  <c r="B82" i="5"/>
  <c r="C519" i="6"/>
  <c r="G507"/>
  <c r="F507"/>
  <c r="F492"/>
  <c r="G492"/>
  <c r="F493"/>
  <c r="G493"/>
  <c r="F494"/>
  <c r="G494"/>
  <c r="F495"/>
  <c r="G495"/>
  <c r="F496"/>
  <c r="G496"/>
  <c r="F497"/>
  <c r="G497"/>
  <c r="F498"/>
  <c r="G498"/>
  <c r="G491"/>
  <c r="F491"/>
  <c r="B50" i="3" l="1"/>
  <c r="B51" i="18"/>
  <c r="D271" i="6"/>
  <c r="E271"/>
  <c r="D213"/>
  <c r="E213"/>
  <c r="F196"/>
  <c r="G191"/>
  <c r="F200"/>
  <c r="G200"/>
  <c r="F1003" l="1"/>
  <c r="G1003"/>
  <c r="B121" i="5" l="1"/>
  <c r="C154"/>
  <c r="C152" s="1"/>
  <c r="D154"/>
  <c r="D152" s="1"/>
  <c r="C149"/>
  <c r="D149"/>
  <c r="B63" i="3" l="1"/>
  <c r="B13" i="18"/>
  <c r="C11" i="3"/>
  <c r="C79" i="18"/>
  <c r="C46"/>
  <c r="D67" i="7"/>
  <c r="C9" i="3"/>
  <c r="E67" i="7"/>
  <c r="H1314" i="6"/>
  <c r="B149" i="5"/>
  <c r="C67" i="7" s="1"/>
  <c r="F1314" i="6"/>
  <c r="G1314"/>
  <c r="B9" i="3" l="1"/>
  <c r="B46" i="18"/>
  <c r="E149" i="5"/>
  <c r="D46" i="18" s="1"/>
  <c r="F149" i="5"/>
  <c r="D9" i="3" s="1"/>
  <c r="D1302" i="6"/>
  <c r="E1302"/>
  <c r="D142" i="5"/>
  <c r="C74" i="3" s="1"/>
  <c r="C142" i="5"/>
  <c r="C25" i="18" s="1"/>
  <c r="G1267" i="6"/>
  <c r="F1267"/>
  <c r="G1266"/>
  <c r="F1266"/>
  <c r="G1272"/>
  <c r="F1272"/>
  <c r="G1271"/>
  <c r="F1271"/>
  <c r="G1274"/>
  <c r="F1274"/>
  <c r="G1273"/>
  <c r="F1273"/>
  <c r="G1265"/>
  <c r="F1265"/>
  <c r="D140" i="5"/>
  <c r="C64" i="3" s="1"/>
  <c r="C140" i="5"/>
  <c r="C8" i="18" s="1"/>
  <c r="H1263" i="6"/>
  <c r="G1253"/>
  <c r="F1253"/>
  <c r="G1258"/>
  <c r="F1258"/>
  <c r="G1257"/>
  <c r="F1257"/>
  <c r="D139" i="5"/>
  <c r="C65" i="3" s="1"/>
  <c r="C139" i="5"/>
  <c r="C29" i="18" s="1"/>
  <c r="H1255" i="6"/>
  <c r="G1245"/>
  <c r="F1245"/>
  <c r="D138" i="5"/>
  <c r="C80" i="3" s="1"/>
  <c r="C138" i="5"/>
  <c r="C33" i="18" s="1"/>
  <c r="H1243" i="6"/>
  <c r="G1238"/>
  <c r="F1238"/>
  <c r="G1237"/>
  <c r="F1237"/>
  <c r="G1234"/>
  <c r="F1234"/>
  <c r="G1233"/>
  <c r="F1233"/>
  <c r="G1236"/>
  <c r="F1236"/>
  <c r="G1235"/>
  <c r="F1235"/>
  <c r="G1232"/>
  <c r="F1232"/>
  <c r="G1231"/>
  <c r="F1231"/>
  <c r="G1230"/>
  <c r="F1230"/>
  <c r="G1229"/>
  <c r="F1229"/>
  <c r="G1228"/>
  <c r="F1228"/>
  <c r="G1225"/>
  <c r="F1225"/>
  <c r="G1224"/>
  <c r="F1224"/>
  <c r="D137" i="5"/>
  <c r="C23" i="3" s="1"/>
  <c r="C137" i="5"/>
  <c r="C17" i="18" s="1"/>
  <c r="H1220" i="6"/>
  <c r="G1218"/>
  <c r="F1218"/>
  <c r="G1217"/>
  <c r="F1217"/>
  <c r="G1216"/>
  <c r="F1216"/>
  <c r="G1183"/>
  <c r="F1183"/>
  <c r="G1182"/>
  <c r="F1182"/>
  <c r="G1207"/>
  <c r="F1207"/>
  <c r="G1227"/>
  <c r="F1227"/>
  <c r="G1226"/>
  <c r="F1226"/>
  <c r="G1203"/>
  <c r="F1203"/>
  <c r="G1202"/>
  <c r="F1202"/>
  <c r="G1201"/>
  <c r="F1201"/>
  <c r="G1200"/>
  <c r="F1200"/>
  <c r="G1199"/>
  <c r="F1199"/>
  <c r="G1197"/>
  <c r="F1197"/>
  <c r="G1196"/>
  <c r="F1196"/>
  <c r="G1195"/>
  <c r="F1195"/>
  <c r="G1194"/>
  <c r="F1194"/>
  <c r="G1193"/>
  <c r="F1193"/>
  <c r="G1192"/>
  <c r="F1192"/>
  <c r="G1191"/>
  <c r="F1191"/>
  <c r="G1190"/>
  <c r="F1190"/>
  <c r="G1189"/>
  <c r="F1189"/>
  <c r="G1188"/>
  <c r="F1188"/>
  <c r="G1187"/>
  <c r="F1187"/>
  <c r="D135" i="5"/>
  <c r="C53" i="3" s="1"/>
  <c r="C135" i="5"/>
  <c r="C36" i="18" s="1"/>
  <c r="D134" i="5"/>
  <c r="C134"/>
  <c r="H1154" i="6"/>
  <c r="C71" i="3"/>
  <c r="C11" i="18"/>
  <c r="G1120" i="6"/>
  <c r="F1120"/>
  <c r="G1118"/>
  <c r="F1118"/>
  <c r="G1112"/>
  <c r="F1112"/>
  <c r="G1111"/>
  <c r="F1111"/>
  <c r="B1285"/>
  <c r="C105" i="5"/>
  <c r="D105"/>
  <c r="B105"/>
  <c r="C99" i="7" s="1"/>
  <c r="C106" i="5"/>
  <c r="C21" i="18" s="1"/>
  <c r="D106" i="5"/>
  <c r="C29" i="3" s="1"/>
  <c r="B134" i="5" l="1"/>
  <c r="C19" i="18"/>
  <c r="C75" i="3"/>
  <c r="C31" i="18"/>
  <c r="D99" i="7"/>
  <c r="C21" i="3"/>
  <c r="E99" i="7"/>
  <c r="B21" i="3"/>
  <c r="B31" i="18"/>
  <c r="B135" i="5"/>
  <c r="B137"/>
  <c r="B139"/>
  <c r="B138"/>
  <c r="B140"/>
  <c r="B142"/>
  <c r="F1179" i="6"/>
  <c r="E135" i="5" s="1"/>
  <c r="D36" i="18" s="1"/>
  <c r="G1154" i="6"/>
  <c r="F134" i="5" s="1"/>
  <c r="D75" i="3" s="1"/>
  <c r="G1220" i="6"/>
  <c r="F137" i="5" s="1"/>
  <c r="D23" i="3" s="1"/>
  <c r="F1263" i="6"/>
  <c r="E140" i="5" s="1"/>
  <c r="D8" i="18" s="1"/>
  <c r="G1179" i="6"/>
  <c r="F135" i="5" s="1"/>
  <c r="D53" i="3" s="1"/>
  <c r="F1154" i="6"/>
  <c r="E134" i="5" s="1"/>
  <c r="D19" i="18" s="1"/>
  <c r="F1220" i="6"/>
  <c r="E137" i="5" s="1"/>
  <c r="D17" i="18" s="1"/>
  <c r="G1263" i="6"/>
  <c r="F140" i="5" s="1"/>
  <c r="D64" i="3" s="1"/>
  <c r="F1127" i="6"/>
  <c r="E133" i="5" s="1"/>
  <c r="D11" i="18" s="1"/>
  <c r="G1127" i="6"/>
  <c r="F133" i="5" s="1"/>
  <c r="D71" i="3" s="1"/>
  <c r="F1243" i="6"/>
  <c r="E138" i="5" s="1"/>
  <c r="D33" i="18" s="1"/>
  <c r="F1255" i="6"/>
  <c r="E139" i="5" s="1"/>
  <c r="D29" i="18" s="1"/>
  <c r="F1276" i="6"/>
  <c r="E142" i="5" s="1"/>
  <c r="D25" i="18" s="1"/>
  <c r="G1243" i="6"/>
  <c r="F138" i="5" s="1"/>
  <c r="D80" i="3" s="1"/>
  <c r="G1255" i="6"/>
  <c r="F139" i="5" s="1"/>
  <c r="D65" i="3" s="1"/>
  <c r="G1276" i="6"/>
  <c r="F142" i="5" s="1"/>
  <c r="D74" i="3" s="1"/>
  <c r="B75" l="1"/>
  <c r="B19" i="18"/>
  <c r="B71" i="3"/>
  <c r="B11" i="18"/>
  <c r="B64" i="3"/>
  <c r="B8" i="18"/>
  <c r="B65" i="3"/>
  <c r="B29" i="18"/>
  <c r="B53" i="3"/>
  <c r="B36" i="18"/>
  <c r="B74" i="3"/>
  <c r="B25" i="18"/>
  <c r="B80" i="3"/>
  <c r="B33" i="18"/>
  <c r="B23" i="3"/>
  <c r="B17" i="18"/>
  <c r="A83" i="5"/>
  <c r="A26" i="3" l="1"/>
  <c r="A76" i="18"/>
  <c r="D83" i="5"/>
  <c r="C26" i="3" s="1"/>
  <c r="C83" i="5"/>
  <c r="C76" i="18" s="1"/>
  <c r="C637" i="6"/>
  <c r="H637" s="1"/>
  <c r="G621"/>
  <c r="F621"/>
  <c r="G635"/>
  <c r="F635"/>
  <c r="G634"/>
  <c r="F634"/>
  <c r="G625"/>
  <c r="F625"/>
  <c r="D81" i="5"/>
  <c r="C76" i="3" s="1"/>
  <c r="C81" i="5"/>
  <c r="C71" i="18" s="1"/>
  <c r="G620" i="6"/>
  <c r="F620"/>
  <c r="G599"/>
  <c r="F599"/>
  <c r="G598"/>
  <c r="F598"/>
  <c r="G597"/>
  <c r="F597"/>
  <c r="G596"/>
  <c r="F596"/>
  <c r="G595"/>
  <c r="F595"/>
  <c r="G594"/>
  <c r="F594"/>
  <c r="G593"/>
  <c r="F593"/>
  <c r="G592"/>
  <c r="F592"/>
  <c r="G591"/>
  <c r="F591"/>
  <c r="G590"/>
  <c r="F590"/>
  <c r="G605"/>
  <c r="F605"/>
  <c r="G573"/>
  <c r="F573"/>
  <c r="G563"/>
  <c r="F563"/>
  <c r="D77" i="5"/>
  <c r="C77"/>
  <c r="G588" i="6"/>
  <c r="F588"/>
  <c r="G562"/>
  <c r="F562"/>
  <c r="C35" i="3" l="1"/>
  <c r="C47" i="18"/>
  <c r="H623" i="6"/>
  <c r="B81" i="5"/>
  <c r="F632" i="6"/>
  <c r="E82" i="5" s="1"/>
  <c r="D51" i="18" s="1"/>
  <c r="B83" i="5"/>
  <c r="B77"/>
  <c r="G623" i="6"/>
  <c r="F81" i="5" s="1"/>
  <c r="D76" i="3" s="1"/>
  <c r="F586" i="6"/>
  <c r="E78" i="5" s="1"/>
  <c r="D82" i="18" s="1"/>
  <c r="F623" i="6"/>
  <c r="E81" i="5" s="1"/>
  <c r="D71" i="18" s="1"/>
  <c r="F571" i="6"/>
  <c r="E77" i="5" s="1"/>
  <c r="D47" i="18" s="1"/>
  <c r="F618" i="6"/>
  <c r="G571"/>
  <c r="F77" i="5" s="1"/>
  <c r="D35" i="3" s="1"/>
  <c r="G618" i="6"/>
  <c r="F637"/>
  <c r="E83" i="5" s="1"/>
  <c r="D76" i="18" s="1"/>
  <c r="G586" i="6"/>
  <c r="G632"/>
  <c r="F82" i="5" s="1"/>
  <c r="D50" i="3" s="1"/>
  <c r="G637" i="6"/>
  <c r="F83" i="5" s="1"/>
  <c r="D26" i="3" s="1"/>
  <c r="A47" i="5"/>
  <c r="A46"/>
  <c r="A45"/>
  <c r="A44"/>
  <c r="A43"/>
  <c r="A42"/>
  <c r="A92" i="3" l="1"/>
  <c r="A63" i="18"/>
  <c r="B26" i="3"/>
  <c r="B76" i="18"/>
  <c r="A90" i="3"/>
  <c r="A78" i="18"/>
  <c r="A86" i="3"/>
  <c r="A55" i="18"/>
  <c r="B76" i="3"/>
  <c r="B71" i="18"/>
  <c r="A93" i="3"/>
  <c r="A73" i="18"/>
  <c r="A96" i="3"/>
  <c r="A69" i="18"/>
  <c r="A83" i="3"/>
  <c r="A80" i="18"/>
  <c r="B35" i="3"/>
  <c r="B47" i="18"/>
  <c r="F80" i="5"/>
  <c r="D89" i="3" s="1"/>
  <c r="E80" i="5"/>
  <c r="D77" i="18" s="1"/>
  <c r="F78" i="5"/>
  <c r="D16" i="3" s="1"/>
  <c r="A41" i="5"/>
  <c r="E335" i="6"/>
  <c r="D47" i="5" s="1"/>
  <c r="C90" i="3" s="1"/>
  <c r="D335" i="6"/>
  <c r="C47" i="5" s="1"/>
  <c r="C78" i="18" s="1"/>
  <c r="C335" i="6"/>
  <c r="H335" s="1"/>
  <c r="G333"/>
  <c r="F333"/>
  <c r="E331"/>
  <c r="D46" i="5" s="1"/>
  <c r="C92" i="3" s="1"/>
  <c r="D331" i="6"/>
  <c r="C46" i="5" s="1"/>
  <c r="C63" i="18" s="1"/>
  <c r="C331" i="6"/>
  <c r="H331" s="1"/>
  <c r="G323"/>
  <c r="F323"/>
  <c r="G268"/>
  <c r="F268"/>
  <c r="G267"/>
  <c r="F267"/>
  <c r="G312"/>
  <c r="F312"/>
  <c r="G266"/>
  <c r="F266"/>
  <c r="G265"/>
  <c r="F265"/>
  <c r="E309"/>
  <c r="D44" i="5" s="1"/>
  <c r="C96" i="3" s="1"/>
  <c r="D309" i="6"/>
  <c r="C44" i="5" s="1"/>
  <c r="C69" i="18" s="1"/>
  <c r="C309" i="6"/>
  <c r="H309" s="1"/>
  <c r="G307"/>
  <c r="F307"/>
  <c r="E305"/>
  <c r="D43" i="5" s="1"/>
  <c r="C86" i="3" s="1"/>
  <c r="D305" i="6"/>
  <c r="C43" i="5" s="1"/>
  <c r="C55" i="18" s="1"/>
  <c r="H305" i="6"/>
  <c r="G303"/>
  <c r="F303"/>
  <c r="G302"/>
  <c r="F302"/>
  <c r="G301"/>
  <c r="F301"/>
  <c r="G300"/>
  <c r="F300"/>
  <c r="G298"/>
  <c r="F298"/>
  <c r="G296"/>
  <c r="F296"/>
  <c r="D42" i="5"/>
  <c r="C93" i="3" s="1"/>
  <c r="C42" i="5"/>
  <c r="C73" i="18" s="1"/>
  <c r="G286" i="6"/>
  <c r="F286"/>
  <c r="H283"/>
  <c r="G274"/>
  <c r="F274"/>
  <c r="D40" i="5"/>
  <c r="C40"/>
  <c r="H271" i="6"/>
  <c r="B252"/>
  <c r="D41" i="5" l="1"/>
  <c r="C81" i="3" s="1"/>
  <c r="D45" i="5"/>
  <c r="C83" i="3" s="1"/>
  <c r="C41" i="5"/>
  <c r="C54" i="18" s="1"/>
  <c r="C45" i="5"/>
  <c r="C80" i="18" s="1"/>
  <c r="G271" i="6"/>
  <c r="F40" i="5" s="1"/>
  <c r="D31" i="3" s="1"/>
  <c r="F271" i="6"/>
  <c r="E40" i="5" s="1"/>
  <c r="D85" i="18" s="1"/>
  <c r="C85"/>
  <c r="C31" i="3"/>
  <c r="A81"/>
  <c r="A54" i="18"/>
  <c r="B40" i="5"/>
  <c r="B46"/>
  <c r="B43"/>
  <c r="B42"/>
  <c r="B44"/>
  <c r="B47"/>
  <c r="B45"/>
  <c r="F331" i="6"/>
  <c r="E46" i="5" s="1"/>
  <c r="D63" i="18" s="1"/>
  <c r="B41" i="5"/>
  <c r="F309" i="6"/>
  <c r="E44" i="5" s="1"/>
  <c r="D69" i="18" s="1"/>
  <c r="F283" i="6"/>
  <c r="E41" i="5" s="1"/>
  <c r="D54" i="18" s="1"/>
  <c r="F320" i="6"/>
  <c r="E45" i="5" s="1"/>
  <c r="D80" i="18" s="1"/>
  <c r="F305" i="6"/>
  <c r="E43" i="5" s="1"/>
  <c r="D55" i="18" s="1"/>
  <c r="F294" i="6"/>
  <c r="E42" i="5" s="1"/>
  <c r="D73" i="18" s="1"/>
  <c r="G294" i="6"/>
  <c r="F42" i="5" s="1"/>
  <c r="D93" i="3" s="1"/>
  <c r="G283" i="6"/>
  <c r="F41" i="5" s="1"/>
  <c r="D81" i="3" s="1"/>
  <c r="G305" i="6"/>
  <c r="F43" i="5" s="1"/>
  <c r="D86" i="3" s="1"/>
  <c r="G309" i="6"/>
  <c r="F44" i="5" s="1"/>
  <c r="D96" i="3" s="1"/>
  <c r="G320" i="6"/>
  <c r="F45" i="5" s="1"/>
  <c r="D83" i="3" s="1"/>
  <c r="G331" i="6"/>
  <c r="F46" i="5" s="1"/>
  <c r="D92" i="3" s="1"/>
  <c r="F335" i="6"/>
  <c r="E47" i="5" s="1"/>
  <c r="D78" i="18" s="1"/>
  <c r="G335" i="6"/>
  <c r="F47" i="5" s="1"/>
  <c r="D90" i="3" s="1"/>
  <c r="A89" i="5"/>
  <c r="B78" i="7" s="1"/>
  <c r="A88" i="5"/>
  <c r="C89"/>
  <c r="G681" i="6"/>
  <c r="F681"/>
  <c r="G679"/>
  <c r="F679"/>
  <c r="G651"/>
  <c r="F651"/>
  <c r="G680"/>
  <c r="F680"/>
  <c r="D88" i="5"/>
  <c r="C46" i="3" s="1"/>
  <c r="C88" i="5"/>
  <c r="C39" i="18" s="1"/>
  <c r="G654" i="6"/>
  <c r="F654"/>
  <c r="G665"/>
  <c r="F665"/>
  <c r="G653"/>
  <c r="F653"/>
  <c r="G652"/>
  <c r="F652"/>
  <c r="B645"/>
  <c r="H819"/>
  <c r="G809"/>
  <c r="F809"/>
  <c r="G822"/>
  <c r="F822"/>
  <c r="G808"/>
  <c r="F808"/>
  <c r="B106" i="5"/>
  <c r="G821" i="6"/>
  <c r="F821"/>
  <c r="D104" i="5"/>
  <c r="D102" s="1"/>
  <c r="H806" i="6"/>
  <c r="G810"/>
  <c r="F810"/>
  <c r="G801"/>
  <c r="F801"/>
  <c r="G800"/>
  <c r="F800"/>
  <c r="B794"/>
  <c r="A128" i="5"/>
  <c r="B103" i="7" s="1"/>
  <c r="A127" i="5"/>
  <c r="D128"/>
  <c r="C128"/>
  <c r="H1096" i="6"/>
  <c r="G1091"/>
  <c r="F1091"/>
  <c r="C127" i="5"/>
  <c r="C15" i="18" s="1"/>
  <c r="G1079" i="6"/>
  <c r="F1079"/>
  <c r="D126" i="5"/>
  <c r="G1071" i="6"/>
  <c r="F1071"/>
  <c r="G1070"/>
  <c r="F1070"/>
  <c r="B1064"/>
  <c r="A154" i="5"/>
  <c r="A156"/>
  <c r="A155"/>
  <c r="G1337" i="6"/>
  <c r="F1337"/>
  <c r="G1355"/>
  <c r="F1355"/>
  <c r="G238"/>
  <c r="F238"/>
  <c r="G237"/>
  <c r="F237"/>
  <c r="G236"/>
  <c r="F236"/>
  <c r="D35" i="5"/>
  <c r="G230" i="6"/>
  <c r="F230"/>
  <c r="G229"/>
  <c r="F229"/>
  <c r="G228"/>
  <c r="F228"/>
  <c r="B222"/>
  <c r="D53" i="5"/>
  <c r="A55"/>
  <c r="B44" i="7" s="1"/>
  <c r="A53" i="5"/>
  <c r="B42" i="7" s="1"/>
  <c r="A52" i="5"/>
  <c r="D55"/>
  <c r="C55"/>
  <c r="H405" i="6"/>
  <c r="G403"/>
  <c r="F403"/>
  <c r="G402"/>
  <c r="F402"/>
  <c r="G401"/>
  <c r="F401"/>
  <c r="G400"/>
  <c r="F400"/>
  <c r="G399"/>
  <c r="F399"/>
  <c r="G398"/>
  <c r="F398"/>
  <c r="G397"/>
  <c r="F397"/>
  <c r="G395"/>
  <c r="F395"/>
  <c r="B54" i="5"/>
  <c r="C43" i="7" s="1"/>
  <c r="G381" i="6"/>
  <c r="F381"/>
  <c r="G377"/>
  <c r="F377"/>
  <c r="C53" i="5"/>
  <c r="H375" i="6"/>
  <c r="G370"/>
  <c r="F370"/>
  <c r="D52" i="5"/>
  <c r="C97" i="3" s="1"/>
  <c r="C52" i="5"/>
  <c r="C94" i="18" s="1"/>
  <c r="H368" i="6"/>
  <c r="G362"/>
  <c r="F362"/>
  <c r="E52" i="5" s="1"/>
  <c r="D94" i="18" s="1"/>
  <c r="E360" i="6"/>
  <c r="D51" i="5" s="1"/>
  <c r="D360" i="6"/>
  <c r="C51" i="5" s="1"/>
  <c r="H360" i="6"/>
  <c r="B345"/>
  <c r="B38" i="5" l="1"/>
  <c r="D38"/>
  <c r="C38"/>
  <c r="C12" i="3"/>
  <c r="C84"/>
  <c r="C94"/>
  <c r="C10"/>
  <c r="C93" i="18"/>
  <c r="C95"/>
  <c r="D42" i="7"/>
  <c r="C40" i="3"/>
  <c r="E42" i="7"/>
  <c r="C16" i="18"/>
  <c r="D103" i="7"/>
  <c r="C49" i="18"/>
  <c r="D44" i="7"/>
  <c r="C41" i="3"/>
  <c r="E103" i="7"/>
  <c r="C40" i="18"/>
  <c r="D78" i="7"/>
  <c r="C82" i="3"/>
  <c r="E44" i="7"/>
  <c r="A82" i="3"/>
  <c r="A49" i="18"/>
  <c r="A17" i="3"/>
  <c r="A52" i="18"/>
  <c r="A41" i="3"/>
  <c r="A16" i="18"/>
  <c r="B29" i="3"/>
  <c r="B21" i="18"/>
  <c r="A25" i="3"/>
  <c r="A40" i="18"/>
  <c r="B83" i="3"/>
  <c r="B80" i="18"/>
  <c r="A13" i="3"/>
  <c r="A66" i="18"/>
  <c r="B96" i="3"/>
  <c r="B69" i="18"/>
  <c r="B86" i="3"/>
  <c r="B55" i="18"/>
  <c r="A97" i="3"/>
  <c r="A94" i="18"/>
  <c r="A11" i="3"/>
  <c r="A79" i="18"/>
  <c r="B81" i="3"/>
  <c r="B54" i="18"/>
  <c r="B31" i="3"/>
  <c r="B85" i="18"/>
  <c r="B62" i="3"/>
  <c r="B91" i="18"/>
  <c r="A40" i="3"/>
  <c r="A95" i="18"/>
  <c r="A56" i="3"/>
  <c r="A15" i="18"/>
  <c r="A46" i="3"/>
  <c r="A39" i="18"/>
  <c r="B90" i="3"/>
  <c r="B78" i="18"/>
  <c r="B93" i="3"/>
  <c r="B73" i="18"/>
  <c r="B92" i="3"/>
  <c r="B63" i="18"/>
  <c r="H828" i="6"/>
  <c r="F828"/>
  <c r="G828"/>
  <c r="F106" i="5" s="1"/>
  <c r="B88"/>
  <c r="D89"/>
  <c r="B104"/>
  <c r="B102" s="1"/>
  <c r="C104"/>
  <c r="C102" s="1"/>
  <c r="F677" i="6"/>
  <c r="E88" i="5" s="1"/>
  <c r="D39" i="18" s="1"/>
  <c r="G677" i="6"/>
  <c r="F88" i="5" s="1"/>
  <c r="D46" i="3" s="1"/>
  <c r="F819" i="6"/>
  <c r="G819"/>
  <c r="B128" i="5"/>
  <c r="C103" i="7" s="1"/>
  <c r="G1089" i="6"/>
  <c r="F127" i="5" s="1"/>
  <c r="D56" i="3" s="1"/>
  <c r="G806" i="6"/>
  <c r="F104" i="5" s="1"/>
  <c r="D12" i="3" s="1"/>
  <c r="F806" i="6"/>
  <c r="E104" i="5" s="1"/>
  <c r="D44" i="18" s="1"/>
  <c r="B127" i="5"/>
  <c r="D127"/>
  <c r="C56" i="3" s="1"/>
  <c r="F1077" i="6"/>
  <c r="E126" i="5" s="1"/>
  <c r="D14" i="18" s="1"/>
  <c r="B126" i="5"/>
  <c r="C126"/>
  <c r="C124" s="1"/>
  <c r="B156"/>
  <c r="F1359" i="6"/>
  <c r="E156" i="5" s="1"/>
  <c r="D66" i="18" s="1"/>
  <c r="F243" i="6"/>
  <c r="E36" i="5" s="1"/>
  <c r="D75" i="18" s="1"/>
  <c r="F1096" i="6"/>
  <c r="E128" i="5" s="1"/>
  <c r="D16" i="18" s="1"/>
  <c r="F1089" i="6"/>
  <c r="E127" i="5" s="1"/>
  <c r="D15" i="18" s="1"/>
  <c r="G1077" i="6"/>
  <c r="F126" i="5" s="1"/>
  <c r="D84" i="3" s="1"/>
  <c r="G1096" i="6"/>
  <c r="F128" i="5" s="1"/>
  <c r="D41" i="3" s="1"/>
  <c r="F234" i="6"/>
  <c r="E35" i="5" s="1"/>
  <c r="D83" i="18" s="1"/>
  <c r="G243" i="6"/>
  <c r="F36" i="5" s="1"/>
  <c r="D69" i="3" s="1"/>
  <c r="B36" i="5"/>
  <c r="C36"/>
  <c r="C35"/>
  <c r="C33" s="1"/>
  <c r="D36"/>
  <c r="D33" s="1"/>
  <c r="G1359" i="6"/>
  <c r="F156" i="5" s="1"/>
  <c r="D13" i="3" s="1"/>
  <c r="G234" i="6"/>
  <c r="F35" i="5" s="1"/>
  <c r="D10" i="3" s="1"/>
  <c r="H393" i="6"/>
  <c r="B51" i="5"/>
  <c r="G393" i="6"/>
  <c r="F54" i="5" s="1"/>
  <c r="D62" i="3" s="1"/>
  <c r="B55" i="5"/>
  <c r="C44" i="7" s="1"/>
  <c r="F393" i="6"/>
  <c r="E54" i="5" s="1"/>
  <c r="D91" i="18" s="1"/>
  <c r="B52" i="5"/>
  <c r="D54"/>
  <c r="D49" s="1"/>
  <c r="F360" i="6"/>
  <c r="E51" i="5" s="1"/>
  <c r="D93" i="18" s="1"/>
  <c r="E53" i="5"/>
  <c r="D95" i="18" s="1"/>
  <c r="G375" i="6"/>
  <c r="F53" i="5" s="1"/>
  <c r="D40" i="3" s="1"/>
  <c r="F405" i="6"/>
  <c r="E55" i="5" s="1"/>
  <c r="D49" i="18" s="1"/>
  <c r="C54" i="5"/>
  <c r="C49" s="1"/>
  <c r="B53"/>
  <c r="C42" i="7" s="1"/>
  <c r="G405" i="6"/>
  <c r="F55" i="5" s="1"/>
  <c r="D82" i="3" s="1"/>
  <c r="G360" i="6"/>
  <c r="F51" i="5" s="1"/>
  <c r="D94" i="3" s="1"/>
  <c r="G368" i="6"/>
  <c r="F52" i="5" s="1"/>
  <c r="D97" i="3" s="1"/>
  <c r="B49" i="5" l="1"/>
  <c r="D124"/>
  <c r="B124"/>
  <c r="E38"/>
  <c r="F38"/>
  <c r="E124"/>
  <c r="F49"/>
  <c r="C44" i="18"/>
  <c r="E102" i="5"/>
  <c r="F102"/>
  <c r="E49"/>
  <c r="C83" i="18"/>
  <c r="C14"/>
  <c r="D29" i="3"/>
  <c r="F105" i="5"/>
  <c r="D21" i="3" s="1"/>
  <c r="E106" i="5"/>
  <c r="D21" i="18" s="1"/>
  <c r="E105" i="5"/>
  <c r="D31" i="18" s="1"/>
  <c r="C91"/>
  <c r="D43" i="7"/>
  <c r="C62" i="3"/>
  <c r="E43" i="7"/>
  <c r="C25" i="3"/>
  <c r="E78" i="7"/>
  <c r="C75" i="18"/>
  <c r="B84" i="3"/>
  <c r="B14" i="18"/>
  <c r="B97" i="3"/>
  <c r="B94" i="18"/>
  <c r="B94" i="3"/>
  <c r="B93" i="18"/>
  <c r="B69" i="3"/>
  <c r="B75" i="18"/>
  <c r="B40" i="3"/>
  <c r="B95" i="18"/>
  <c r="C69" i="3"/>
  <c r="B13"/>
  <c r="B66" i="18"/>
  <c r="B12" i="3"/>
  <c r="B44" i="18"/>
  <c r="B46" i="3"/>
  <c r="B39" i="18"/>
  <c r="B82" i="3"/>
  <c r="B49" i="18"/>
  <c r="B56" i="3"/>
  <c r="B15" i="18"/>
  <c r="B41" i="3"/>
  <c r="B16" i="18"/>
  <c r="F124" i="5" l="1"/>
  <c r="G1299" i="6" l="1"/>
  <c r="A150" i="5" l="1"/>
  <c r="A36"/>
  <c r="B150"/>
  <c r="G1316" i="6"/>
  <c r="F1316"/>
  <c r="G1311"/>
  <c r="F1311"/>
  <c r="G1317"/>
  <c r="F1317"/>
  <c r="G1305"/>
  <c r="F1305"/>
  <c r="G1300"/>
  <c r="F1300"/>
  <c r="G1294"/>
  <c r="F1294"/>
  <c r="F1299"/>
  <c r="G1298"/>
  <c r="F1298"/>
  <c r="G1293"/>
  <c r="F1293"/>
  <c r="G1291"/>
  <c r="F1291"/>
  <c r="G1292"/>
  <c r="F1292"/>
  <c r="G1312"/>
  <c r="F1312"/>
  <c r="B35" i="5"/>
  <c r="B33" s="1"/>
  <c r="F33" l="1"/>
  <c r="E33"/>
  <c r="B14" i="3"/>
  <c r="B87" i="18"/>
  <c r="A69" i="3"/>
  <c r="A75" i="18"/>
  <c r="B10" i="3"/>
  <c r="B83" i="18"/>
  <c r="A14" i="3"/>
  <c r="A87" i="18"/>
  <c r="B33" i="7"/>
  <c r="C32"/>
  <c r="F1296" i="6"/>
  <c r="E146" i="5" s="1"/>
  <c r="D37" i="18" s="1"/>
  <c r="E33" i="7"/>
  <c r="D33"/>
  <c r="D148" i="5"/>
  <c r="C15" i="3" s="1"/>
  <c r="H1296" i="6"/>
  <c r="E32" i="7"/>
  <c r="D150" i="5"/>
  <c r="C14" i="3" s="1"/>
  <c r="C148" i="5"/>
  <c r="C41" i="18" s="1"/>
  <c r="H1322" i="6"/>
  <c r="D32" i="7"/>
  <c r="C150" i="5"/>
  <c r="C87" i="18" s="1"/>
  <c r="H1302" i="6"/>
  <c r="C33" i="7"/>
  <c r="B59"/>
  <c r="B105"/>
  <c r="F1302" i="6"/>
  <c r="E147" i="5" s="1"/>
  <c r="D18" i="18" s="1"/>
  <c r="G1296" i="6"/>
  <c r="F146" i="5" s="1"/>
  <c r="D18" i="3" s="1"/>
  <c r="G1302" i="6"/>
  <c r="F147" i="5" s="1"/>
  <c r="D27" i="3" s="1"/>
  <c r="G1322" i="6"/>
  <c r="C59" i="7" l="1"/>
  <c r="E59"/>
  <c r="C105"/>
  <c r="E105"/>
  <c r="D105"/>
  <c r="D59"/>
  <c r="E150" i="5"/>
  <c r="D87" i="18" s="1"/>
  <c r="F150" i="5"/>
  <c r="D14" i="3" s="1"/>
  <c r="F467" i="6" l="1"/>
  <c r="G163"/>
  <c r="F163"/>
  <c r="A132" i="5"/>
  <c r="B1105" i="6"/>
  <c r="A73" i="3" l="1"/>
  <c r="A9" i="18"/>
  <c r="E106" i="7"/>
  <c r="D109"/>
  <c r="C110"/>
  <c r="D111"/>
  <c r="E109"/>
  <c r="D110"/>
  <c r="E111"/>
  <c r="D112"/>
  <c r="D114"/>
  <c r="B107"/>
  <c r="B113"/>
  <c r="D106"/>
  <c r="C109"/>
  <c r="B104"/>
  <c r="E110"/>
  <c r="E112"/>
  <c r="E114"/>
  <c r="B110"/>
  <c r="B109"/>
  <c r="B114"/>
  <c r="B111"/>
  <c r="C114"/>
  <c r="B106"/>
  <c r="B112"/>
  <c r="C112" l="1"/>
  <c r="C107"/>
  <c r="C111"/>
  <c r="C106"/>
  <c r="A10" i="5" l="1"/>
  <c r="A38" i="3" l="1"/>
  <c r="A62" i="18"/>
  <c r="A37" i="3"/>
  <c r="A60" i="18"/>
  <c r="B10" i="7"/>
  <c r="B69" l="1"/>
  <c r="D107"/>
  <c r="B70"/>
  <c r="B71"/>
  <c r="B108"/>
  <c r="A148" i="5"/>
  <c r="A147"/>
  <c r="A126"/>
  <c r="A122"/>
  <c r="A121"/>
  <c r="A120"/>
  <c r="A118"/>
  <c r="A117"/>
  <c r="A113"/>
  <c r="A112"/>
  <c r="A111"/>
  <c r="A110"/>
  <c r="A104"/>
  <c r="A100"/>
  <c r="A99"/>
  <c r="A95"/>
  <c r="A94"/>
  <c r="A93"/>
  <c r="A36" i="3" l="1"/>
  <c r="A42" i="18"/>
  <c r="A47" i="3"/>
  <c r="A22" i="18"/>
  <c r="A27" i="3"/>
  <c r="A18" i="18"/>
  <c r="A54" i="3"/>
  <c r="A30" i="18"/>
  <c r="A22" i="3"/>
  <c r="A23" i="18"/>
  <c r="A63" i="3"/>
  <c r="A13" i="18"/>
  <c r="A15" i="3"/>
  <c r="A41" i="18"/>
  <c r="A32" i="3"/>
  <c r="A38" i="18"/>
  <c r="A12" i="3"/>
  <c r="A44" i="18"/>
  <c r="A51" i="3"/>
  <c r="A10" i="18"/>
  <c r="A19" i="3"/>
  <c r="A32" i="18"/>
  <c r="A60" i="3"/>
  <c r="A20" i="18"/>
  <c r="A42" i="3"/>
  <c r="A24" i="18"/>
  <c r="A39" i="3"/>
  <c r="A28" i="18"/>
  <c r="A34" i="3"/>
  <c r="A45" i="18"/>
  <c r="A55" i="3"/>
  <c r="A27" i="18"/>
  <c r="A52" i="3"/>
  <c r="A26" i="18"/>
  <c r="A84" i="3"/>
  <c r="A14" i="18"/>
  <c r="C110" i="5"/>
  <c r="B80" i="7"/>
  <c r="B101"/>
  <c r="B85"/>
  <c r="B91"/>
  <c r="B102"/>
  <c r="B84"/>
  <c r="B89"/>
  <c r="B66"/>
  <c r="B82"/>
  <c r="B98"/>
  <c r="B86"/>
  <c r="B92"/>
  <c r="B115"/>
  <c r="B68"/>
  <c r="B81"/>
  <c r="B79"/>
  <c r="B83"/>
  <c r="B100"/>
  <c r="B87"/>
  <c r="B88"/>
  <c r="B93"/>
  <c r="B65"/>
  <c r="E107"/>
  <c r="D99" i="5"/>
  <c r="D100"/>
  <c r="C34" i="3" s="1"/>
  <c r="A87" i="5"/>
  <c r="A73"/>
  <c r="A72"/>
  <c r="A71"/>
  <c r="E542" i="6"/>
  <c r="D542"/>
  <c r="C542"/>
  <c r="H542" s="1"/>
  <c r="G540"/>
  <c r="F540"/>
  <c r="G539"/>
  <c r="F539"/>
  <c r="E548"/>
  <c r="D548"/>
  <c r="C548"/>
  <c r="H548" s="1"/>
  <c r="G546"/>
  <c r="F546"/>
  <c r="G545"/>
  <c r="F545"/>
  <c r="G544"/>
  <c r="F544"/>
  <c r="E537"/>
  <c r="D537"/>
  <c r="C537"/>
  <c r="H537" s="1"/>
  <c r="G535"/>
  <c r="F535"/>
  <c r="G534"/>
  <c r="F534"/>
  <c r="B528"/>
  <c r="A62" i="5"/>
  <c r="B48" i="7" s="1"/>
  <c r="A61" i="5"/>
  <c r="A60"/>
  <c r="A59"/>
  <c r="A54"/>
  <c r="B27" i="7"/>
  <c r="A51" i="5"/>
  <c r="A40"/>
  <c r="A31"/>
  <c r="A30"/>
  <c r="A29"/>
  <c r="A25"/>
  <c r="A24"/>
  <c r="A23"/>
  <c r="A22"/>
  <c r="A21"/>
  <c r="A20"/>
  <c r="A19"/>
  <c r="D97" l="1"/>
  <c r="C32" i="3"/>
  <c r="C27" i="18"/>
  <c r="A78" i="3"/>
  <c r="A74" i="18"/>
  <c r="A70" i="3"/>
  <c r="A92" i="18"/>
  <c r="A8" i="3"/>
  <c r="A50" i="18"/>
  <c r="A62" i="3"/>
  <c r="A91" i="18"/>
  <c r="A85" i="3"/>
  <c r="A59" i="18"/>
  <c r="A61" i="3"/>
  <c r="A90" i="18"/>
  <c r="A30" i="3"/>
  <c r="A48" i="18"/>
  <c r="A88" i="3"/>
  <c r="A56" i="18"/>
  <c r="A31" i="3"/>
  <c r="A85" i="18"/>
  <c r="A59" i="3"/>
  <c r="A96" i="18"/>
  <c r="A20" i="3"/>
  <c r="A43" i="18"/>
  <c r="A68" i="3"/>
  <c r="A70" i="18"/>
  <c r="A57" i="3"/>
  <c r="A68" i="18"/>
  <c r="A94" i="3"/>
  <c r="A93" i="18"/>
  <c r="A79" i="3"/>
  <c r="A84" i="18"/>
  <c r="A33" i="3"/>
  <c r="A86" i="18"/>
  <c r="A87" i="3"/>
  <c r="A57" i="18"/>
  <c r="A66" i="3"/>
  <c r="A64" i="18"/>
  <c r="A24" i="3"/>
  <c r="A67" i="18"/>
  <c r="A45" i="3"/>
  <c r="A61" i="18"/>
  <c r="A91" i="3"/>
  <c r="A89" i="18"/>
  <c r="A67" i="3"/>
  <c r="A58" i="18"/>
  <c r="A58" i="3"/>
  <c r="A88" i="18"/>
  <c r="A43" i="3"/>
  <c r="A53" i="18"/>
  <c r="A44" i="3"/>
  <c r="A65" i="18"/>
  <c r="D84" i="7"/>
  <c r="B25"/>
  <c r="B43"/>
  <c r="C71" i="5"/>
  <c r="C72"/>
  <c r="C89" i="18" s="1"/>
  <c r="C73" i="5"/>
  <c r="C90" i="18" s="1"/>
  <c r="B57" i="7"/>
  <c r="B62"/>
  <c r="B18"/>
  <c r="B34"/>
  <c r="B38"/>
  <c r="B61"/>
  <c r="B19"/>
  <c r="B23"/>
  <c r="B35"/>
  <c r="B39"/>
  <c r="B26"/>
  <c r="B47"/>
  <c r="B16"/>
  <c r="B20"/>
  <c r="B24"/>
  <c r="B36"/>
  <c r="B40"/>
  <c r="B58"/>
  <c r="B63"/>
  <c r="B76"/>
  <c r="B22"/>
  <c r="B46"/>
  <c r="B56"/>
  <c r="B64"/>
  <c r="B17"/>
  <c r="B21"/>
  <c r="B37"/>
  <c r="B41"/>
  <c r="B45"/>
  <c r="B55"/>
  <c r="B60"/>
  <c r="B77"/>
  <c r="E83"/>
  <c r="E82"/>
  <c r="B71" i="5"/>
  <c r="D71"/>
  <c r="D72"/>
  <c r="C91" i="3" s="1"/>
  <c r="D73" i="5"/>
  <c r="C61" i="3" s="1"/>
  <c r="B73" i="5"/>
  <c r="G537" i="6"/>
  <c r="B72" i="5"/>
  <c r="F548" i="6"/>
  <c r="G548"/>
  <c r="F537"/>
  <c r="F542"/>
  <c r="G542"/>
  <c r="D69" i="5" l="1"/>
  <c r="C69"/>
  <c r="B69"/>
  <c r="C86" i="18"/>
  <c r="C33" i="3"/>
  <c r="B61"/>
  <c r="B90" i="18"/>
  <c r="B91" i="3"/>
  <c r="B89" i="18"/>
  <c r="B33" i="3"/>
  <c r="B86" i="18"/>
  <c r="D56" i="7"/>
  <c r="D57"/>
  <c r="D55"/>
  <c r="E72" i="5"/>
  <c r="D89" i="18" s="1"/>
  <c r="E71" i="5"/>
  <c r="D86" i="18" s="1"/>
  <c r="E73" i="5"/>
  <c r="D90" i="18" s="1"/>
  <c r="E57" i="7"/>
  <c r="E56"/>
  <c r="E55"/>
  <c r="C56"/>
  <c r="C57"/>
  <c r="D34"/>
  <c r="D36"/>
  <c r="D41"/>
  <c r="D38"/>
  <c r="D35"/>
  <c r="D37"/>
  <c r="D39"/>
  <c r="D40"/>
  <c r="C55"/>
  <c r="F72" i="5"/>
  <c r="D91" i="3" s="1"/>
  <c r="F73" i="5"/>
  <c r="D61" i="3" s="1"/>
  <c r="F71" i="5"/>
  <c r="D33" i="3" s="1"/>
  <c r="F69" i="5" l="1"/>
  <c r="E69"/>
  <c r="C39" i="7"/>
  <c r="C41"/>
  <c r="C38"/>
  <c r="C36"/>
  <c r="C37"/>
  <c r="C40"/>
  <c r="E41"/>
  <c r="C35"/>
  <c r="E37"/>
  <c r="E36"/>
  <c r="E38"/>
  <c r="C34"/>
  <c r="E35"/>
  <c r="E34"/>
  <c r="E40"/>
  <c r="E39"/>
  <c r="D471" i="6"/>
  <c r="E471"/>
  <c r="C471"/>
  <c r="G469"/>
  <c r="F469"/>
  <c r="G467"/>
  <c r="E459"/>
  <c r="D459"/>
  <c r="C440"/>
  <c r="E440"/>
  <c r="B67" i="3" l="1"/>
  <c r="B58" i="18"/>
  <c r="B58" i="3"/>
  <c r="B88" i="18"/>
  <c r="B37" i="3"/>
  <c r="B60" i="18"/>
  <c r="D62" i="5"/>
  <c r="C62"/>
  <c r="C61"/>
  <c r="C59" i="18" s="1"/>
  <c r="D59" i="5"/>
  <c r="B61"/>
  <c r="B59"/>
  <c r="D60"/>
  <c r="C45" i="3" s="1"/>
  <c r="D61" i="5"/>
  <c r="C85" i="3" s="1"/>
  <c r="B62" i="5"/>
  <c r="C48" i="7" s="1"/>
  <c r="B60" i="5"/>
  <c r="B57" l="1"/>
  <c r="D57"/>
  <c r="C79" i="3"/>
  <c r="C96" i="18"/>
  <c r="D48" i="7"/>
  <c r="C59" i="3"/>
  <c r="E48" i="7"/>
  <c r="B79" i="3"/>
  <c r="B84" i="18"/>
  <c r="B45" i="3"/>
  <c r="B61" i="18"/>
  <c r="B59" i="3"/>
  <c r="B96" i="18"/>
  <c r="B85" i="3"/>
  <c r="B59" i="18"/>
  <c r="B38" i="3"/>
  <c r="B62" i="18"/>
  <c r="D47" i="7"/>
  <c r="E47"/>
  <c r="C47"/>
  <c r="C46"/>
  <c r="E46"/>
  <c r="E45"/>
  <c r="C45"/>
  <c r="F57" i="5" l="1"/>
  <c r="F153" i="6"/>
  <c r="G153"/>
  <c r="F210" l="1"/>
  <c r="G210"/>
  <c r="F211"/>
  <c r="G211"/>
  <c r="G198"/>
  <c r="F198"/>
  <c r="G185"/>
  <c r="G184"/>
  <c r="G186"/>
  <c r="D62" i="7" l="1"/>
  <c r="D63"/>
  <c r="D58"/>
  <c r="D64"/>
  <c r="D61"/>
  <c r="B31" i="5" l="1"/>
  <c r="C30"/>
  <c r="C31"/>
  <c r="C50" i="18" s="1"/>
  <c r="C29" i="5"/>
  <c r="E63" i="7"/>
  <c r="E61"/>
  <c r="C61"/>
  <c r="E64"/>
  <c r="E58"/>
  <c r="C64"/>
  <c r="E62"/>
  <c r="D29" i="5"/>
  <c r="D31"/>
  <c r="C8" i="3" s="1"/>
  <c r="D30" i="5"/>
  <c r="B29"/>
  <c r="B30"/>
  <c r="B27" s="1"/>
  <c r="F208" i="6"/>
  <c r="G208"/>
  <c r="C24" i="3" l="1"/>
  <c r="D27" i="5"/>
  <c r="F27" s="1"/>
  <c r="C67" i="18"/>
  <c r="C27" i="5"/>
  <c r="E27" s="1"/>
  <c r="C68" i="18"/>
  <c r="C57" i="3"/>
  <c r="B57"/>
  <c r="B68" i="18"/>
  <c r="B24" i="3"/>
  <c r="B67" i="18"/>
  <c r="B8" i="3"/>
  <c r="B50" i="18"/>
  <c r="C25" i="7"/>
  <c r="D24"/>
  <c r="D25"/>
  <c r="D23"/>
  <c r="E30" i="5"/>
  <c r="D67" i="18" s="1"/>
  <c r="C23" i="7"/>
  <c r="C24"/>
  <c r="E24"/>
  <c r="E25"/>
  <c r="E23"/>
  <c r="F30" i="5"/>
  <c r="D24" i="3" s="1"/>
  <c r="C58" i="7" l="1"/>
  <c r="C63" l="1"/>
  <c r="C62"/>
  <c r="F716" i="6" l="1"/>
  <c r="G716"/>
  <c r="G701"/>
  <c r="F701"/>
  <c r="F702"/>
  <c r="G702"/>
  <c r="F717"/>
  <c r="G717"/>
  <c r="F719"/>
  <c r="G719"/>
  <c r="F718"/>
  <c r="G718"/>
  <c r="F703"/>
  <c r="G703"/>
  <c r="G704"/>
  <c r="F704"/>
  <c r="F741" l="1"/>
  <c r="G741"/>
  <c r="F720"/>
  <c r="G720"/>
  <c r="F740"/>
  <c r="G740"/>
  <c r="F738"/>
  <c r="G738"/>
  <c r="G739"/>
  <c r="F739"/>
  <c r="C95" i="5" l="1"/>
  <c r="C30" i="18" s="1"/>
  <c r="B95" i="5"/>
  <c r="D95"/>
  <c r="C54" i="3" s="1"/>
  <c r="H751" i="6"/>
  <c r="B54" i="3" l="1"/>
  <c r="B30" i="18"/>
  <c r="D81" i="7"/>
  <c r="E81"/>
  <c r="C81"/>
  <c r="C77" l="1"/>
  <c r="D77"/>
  <c r="E77"/>
  <c r="B695" i="6" l="1"/>
  <c r="D71" i="7" l="1"/>
  <c r="C71" l="1"/>
  <c r="E71"/>
  <c r="C146" i="5"/>
  <c r="C147"/>
  <c r="C18" i="18" s="1"/>
  <c r="C144" i="5" l="1"/>
  <c r="C37" i="18"/>
  <c r="D65" i="7"/>
  <c r="D66"/>
  <c r="D115"/>
  <c r="D147" i="5"/>
  <c r="C27" i="3" s="1"/>
  <c r="D146" i="5"/>
  <c r="B147"/>
  <c r="B146"/>
  <c r="G875" i="6"/>
  <c r="F875"/>
  <c r="G945"/>
  <c r="F945"/>
  <c r="F927"/>
  <c r="G927"/>
  <c r="F943"/>
  <c r="G943"/>
  <c r="F924"/>
  <c r="G924"/>
  <c r="F925"/>
  <c r="G925"/>
  <c r="F926"/>
  <c r="G926"/>
  <c r="G918"/>
  <c r="F918"/>
  <c r="B839"/>
  <c r="G877"/>
  <c r="F877"/>
  <c r="D110" i="5"/>
  <c r="D144" l="1"/>
  <c r="C55" i="3"/>
  <c r="C18"/>
  <c r="B18"/>
  <c r="B37" i="18"/>
  <c r="B27" i="3"/>
  <c r="B18" i="18"/>
  <c r="C113" i="5"/>
  <c r="C10" i="18" s="1"/>
  <c r="C111" i="5"/>
  <c r="C112"/>
  <c r="C23" i="18" s="1"/>
  <c r="C65" i="7"/>
  <c r="D68"/>
  <c r="C115"/>
  <c r="E115"/>
  <c r="E84"/>
  <c r="E65"/>
  <c r="E66"/>
  <c r="D111" i="5"/>
  <c r="C42" i="3" s="1"/>
  <c r="D113" i="5"/>
  <c r="C51" i="3" s="1"/>
  <c r="D112" i="5"/>
  <c r="C22" i="3" s="1"/>
  <c r="H916" i="6"/>
  <c r="B111" i="5"/>
  <c r="H941" i="6"/>
  <c r="B112" i="5"/>
  <c r="H873" i="6"/>
  <c r="B110" i="5"/>
  <c r="H958" i="6"/>
  <c r="B113" i="5"/>
  <c r="F958" i="6"/>
  <c r="G958"/>
  <c r="F916"/>
  <c r="G916"/>
  <c r="F873"/>
  <c r="G873"/>
  <c r="C108" i="5" l="1"/>
  <c r="D108"/>
  <c r="B108"/>
  <c r="C24" i="18"/>
  <c r="B42" i="3"/>
  <c r="B24" i="18"/>
  <c r="B55" i="3"/>
  <c r="B27" i="18"/>
  <c r="B51" i="3"/>
  <c r="B10" i="18"/>
  <c r="B22" i="3"/>
  <c r="B23" i="18"/>
  <c r="D86" i="7"/>
  <c r="D87"/>
  <c r="E110" i="5"/>
  <c r="D27" i="18" s="1"/>
  <c r="E113" i="5"/>
  <c r="D10" i="18" s="1"/>
  <c r="D85" i="7"/>
  <c r="E111" i="5"/>
  <c r="D24" i="18" s="1"/>
  <c r="C85" i="7"/>
  <c r="C84"/>
  <c r="C87"/>
  <c r="C86"/>
  <c r="C68"/>
  <c r="E87"/>
  <c r="E85"/>
  <c r="E86"/>
  <c r="E68"/>
  <c r="F111" i="5"/>
  <c r="D42" i="3" s="1"/>
  <c r="F110" i="5"/>
  <c r="D55" i="3" s="1"/>
  <c r="F113" i="5"/>
  <c r="D51" i="3" s="1"/>
  <c r="F846" i="6"/>
  <c r="G846"/>
  <c r="G845"/>
  <c r="F845"/>
  <c r="E108" i="5" l="1"/>
  <c r="F108"/>
  <c r="D102" i="7" l="1"/>
  <c r="C102" l="1"/>
  <c r="C101"/>
  <c r="E102"/>
  <c r="D101" l="1"/>
  <c r="E101" l="1"/>
  <c r="B120" i="5" l="1"/>
  <c r="C121"/>
  <c r="G986" i="6"/>
  <c r="G995"/>
  <c r="G996"/>
  <c r="G997"/>
  <c r="G1000"/>
  <c r="G1002"/>
  <c r="G1004"/>
  <c r="G987"/>
  <c r="G1005"/>
  <c r="F986"/>
  <c r="F995"/>
  <c r="F996"/>
  <c r="F997"/>
  <c r="F1000"/>
  <c r="F1002"/>
  <c r="F1004"/>
  <c r="F987"/>
  <c r="F1005"/>
  <c r="G993"/>
  <c r="F993"/>
  <c r="C13" i="18" l="1"/>
  <c r="B47" i="3"/>
  <c r="B22" i="18"/>
  <c r="D92" i="7"/>
  <c r="C92"/>
  <c r="C91"/>
  <c r="D121" i="5" l="1"/>
  <c r="G984" i="6"/>
  <c r="F984"/>
  <c r="G1020"/>
  <c r="F1020"/>
  <c r="C122" i="5"/>
  <c r="C20" i="18" s="1"/>
  <c r="B122" i="5"/>
  <c r="F1043" i="6"/>
  <c r="G1043"/>
  <c r="G991"/>
  <c r="G979"/>
  <c r="F991"/>
  <c r="F979"/>
  <c r="F974"/>
  <c r="G974"/>
  <c r="F983"/>
  <c r="G983"/>
  <c r="G973"/>
  <c r="F973"/>
  <c r="F766"/>
  <c r="G766"/>
  <c r="F767"/>
  <c r="G767"/>
  <c r="F777"/>
  <c r="G777"/>
  <c r="F778"/>
  <c r="G778"/>
  <c r="G776"/>
  <c r="F776"/>
  <c r="B760"/>
  <c r="F488"/>
  <c r="G488"/>
  <c r="F505"/>
  <c r="G505"/>
  <c r="F504"/>
  <c r="G504"/>
  <c r="F489"/>
  <c r="G489"/>
  <c r="G487"/>
  <c r="F487"/>
  <c r="G486"/>
  <c r="F486"/>
  <c r="B480"/>
  <c r="C63" i="3" l="1"/>
  <c r="B60"/>
  <c r="B20" i="18"/>
  <c r="F1018" i="6"/>
  <c r="C99" i="5"/>
  <c r="C100"/>
  <c r="C45" i="18" s="1"/>
  <c r="D93" i="7"/>
  <c r="E92"/>
  <c r="C93"/>
  <c r="D122" i="5"/>
  <c r="C60" i="3" s="1"/>
  <c r="H502" i="6"/>
  <c r="B66" i="5"/>
  <c r="H774" i="6"/>
  <c r="B99" i="5"/>
  <c r="H785" i="6"/>
  <c r="B100" i="5"/>
  <c r="F1039" i="6"/>
  <c r="E121" i="5" s="1"/>
  <c r="D13" i="18" s="1"/>
  <c r="F1055" i="6"/>
  <c r="G1018"/>
  <c r="G1055"/>
  <c r="F502"/>
  <c r="G502"/>
  <c r="G468"/>
  <c r="F468"/>
  <c r="G466"/>
  <c r="F466"/>
  <c r="G465"/>
  <c r="F465"/>
  <c r="G464"/>
  <c r="F464"/>
  <c r="G454"/>
  <c r="F454"/>
  <c r="D440"/>
  <c r="G437"/>
  <c r="F437"/>
  <c r="G436"/>
  <c r="F436"/>
  <c r="G435"/>
  <c r="F435"/>
  <c r="B97" i="5" l="1"/>
  <c r="F97" s="1"/>
  <c r="C97"/>
  <c r="C38" i="18"/>
  <c r="B32" i="3"/>
  <c r="B38" i="18"/>
  <c r="B34" i="3"/>
  <c r="B45" i="18"/>
  <c r="B95" i="3"/>
  <c r="B97" i="18"/>
  <c r="C120" i="5"/>
  <c r="C22" i="18" s="1"/>
  <c r="D120" i="5"/>
  <c r="C47" i="3" s="1"/>
  <c r="D83" i="7"/>
  <c r="D82"/>
  <c r="C60" i="5"/>
  <c r="C61" i="18" s="1"/>
  <c r="E122" i="5"/>
  <c r="D20" i="18" s="1"/>
  <c r="E120" i="5"/>
  <c r="D22" i="18" s="1"/>
  <c r="C83" i="7"/>
  <c r="C98"/>
  <c r="C82"/>
  <c r="E93"/>
  <c r="C54"/>
  <c r="F122" i="5"/>
  <c r="D60" i="3" s="1"/>
  <c r="F120" i="5"/>
  <c r="D47" i="3" s="1"/>
  <c r="G1039" i="6"/>
  <c r="G462"/>
  <c r="F462"/>
  <c r="G461"/>
  <c r="F461"/>
  <c r="F438"/>
  <c r="F424"/>
  <c r="G424"/>
  <c r="G438"/>
  <c r="G423"/>
  <c r="F423"/>
  <c r="G422"/>
  <c r="F422"/>
  <c r="G421"/>
  <c r="F421"/>
  <c r="H459"/>
  <c r="F452"/>
  <c r="G452"/>
  <c r="G443"/>
  <c r="F443"/>
  <c r="G433"/>
  <c r="F433"/>
  <c r="G432"/>
  <c r="F432"/>
  <c r="G431"/>
  <c r="F431"/>
  <c r="H440"/>
  <c r="B415"/>
  <c r="E97" i="5" l="1"/>
  <c r="E91" i="7"/>
  <c r="D91"/>
  <c r="D46"/>
  <c r="C59" i="5"/>
  <c r="C57" s="1"/>
  <c r="E27" i="7"/>
  <c r="F121" i="5"/>
  <c r="D63" i="3" s="1"/>
  <c r="C27" i="7"/>
  <c r="F459" i="6"/>
  <c r="G459"/>
  <c r="E57" i="5" l="1"/>
  <c r="C84" i="18"/>
  <c r="D27" i="7"/>
  <c r="D45"/>
  <c r="F61" i="5"/>
  <c r="D85" i="3" s="1"/>
  <c r="E61" i="5"/>
  <c r="D59" i="18" s="1"/>
  <c r="G161" i="6" l="1"/>
  <c r="F161"/>
  <c r="G155"/>
  <c r="F155"/>
  <c r="G134"/>
  <c r="F134"/>
  <c r="G133"/>
  <c r="F133"/>
  <c r="C25" i="5" l="1"/>
  <c r="C56" i="18" s="1"/>
  <c r="D25" i="5"/>
  <c r="C88" i="3" s="1"/>
  <c r="G142" i="6"/>
  <c r="F142"/>
  <c r="G136"/>
  <c r="F136"/>
  <c r="H120"/>
  <c r="H131"/>
  <c r="G122"/>
  <c r="F122"/>
  <c r="H106"/>
  <c r="G111"/>
  <c r="F111"/>
  <c r="G110"/>
  <c r="F110"/>
  <c r="G102"/>
  <c r="F102"/>
  <c r="G101"/>
  <c r="F101"/>
  <c r="G116"/>
  <c r="F116"/>
  <c r="D22" i="7" l="1"/>
  <c r="C19" i="5"/>
  <c r="C22"/>
  <c r="C70" i="18" s="1"/>
  <c r="C21" i="5"/>
  <c r="C48" i="18" s="1"/>
  <c r="E22" i="7"/>
  <c r="D22" i="5"/>
  <c r="C68" i="3" s="1"/>
  <c r="D19" i="5"/>
  <c r="B21"/>
  <c r="D21"/>
  <c r="C30" i="3" s="1"/>
  <c r="B19" i="5"/>
  <c r="B22"/>
  <c r="F131" i="6"/>
  <c r="G131"/>
  <c r="F106"/>
  <c r="E19" i="5" s="1"/>
  <c r="D57" i="18" s="1"/>
  <c r="G106" i="6"/>
  <c r="F19" i="5" s="1"/>
  <c r="D87" i="3" s="1"/>
  <c r="C57" i="18" l="1"/>
  <c r="C87" i="3"/>
  <c r="B68"/>
  <c r="B70" i="18"/>
  <c r="B30" i="3"/>
  <c r="B48" i="18"/>
  <c r="B87" i="3"/>
  <c r="B57" i="18"/>
  <c r="D16" i="7"/>
  <c r="D18"/>
  <c r="D19"/>
  <c r="E22" i="5"/>
  <c r="D70" i="18" s="1"/>
  <c r="C19" i="7"/>
  <c r="E18"/>
  <c r="E16"/>
  <c r="C18"/>
  <c r="C16"/>
  <c r="E19"/>
  <c r="F22" i="5"/>
  <c r="D68" i="3" s="1"/>
  <c r="G115" i="6"/>
  <c r="F115"/>
  <c r="G109"/>
  <c r="G108"/>
  <c r="F109"/>
  <c r="F108"/>
  <c r="H113"/>
  <c r="B95"/>
  <c r="D20" i="5" l="1"/>
  <c r="C20"/>
  <c r="B20"/>
  <c r="C74" i="18" l="1"/>
  <c r="C78" i="3"/>
  <c r="B78"/>
  <c r="B74" i="18"/>
  <c r="D17" i="7"/>
  <c r="E17"/>
  <c r="C17"/>
  <c r="C60" i="18" l="1"/>
  <c r="C37" i="3"/>
  <c r="C58" i="18"/>
  <c r="C67" i="3"/>
  <c r="C62" i="18" l="1"/>
  <c r="C38" i="3"/>
  <c r="D100" i="7" l="1"/>
  <c r="E100"/>
  <c r="F785" i="6"/>
  <c r="G941"/>
  <c r="G785"/>
  <c r="G774"/>
  <c r="F774"/>
  <c r="G196"/>
  <c r="G213"/>
  <c r="F213"/>
  <c r="E31" i="5" l="1"/>
  <c r="D50" i="18" s="1"/>
  <c r="E99" i="5"/>
  <c r="D38" i="18" s="1"/>
  <c r="E29" i="5"/>
  <c r="D68" i="18" s="1"/>
  <c r="E100" i="5"/>
  <c r="D45" i="18" s="1"/>
  <c r="E98" i="7"/>
  <c r="D98"/>
  <c r="F31" i="5"/>
  <c r="D8" i="3" s="1"/>
  <c r="F100" i="5"/>
  <c r="D34" i="3" s="1"/>
  <c r="F29" i="5"/>
  <c r="D57" i="3" s="1"/>
  <c r="F99" i="5"/>
  <c r="D32" i="3" s="1"/>
  <c r="F112" i="5"/>
  <c r="D22" i="3" s="1"/>
  <c r="C100" i="7" l="1"/>
  <c r="A67" i="5" l="1"/>
  <c r="A66"/>
  <c r="A35"/>
  <c r="B14" i="7"/>
  <c r="B12"/>
  <c r="B11"/>
  <c r="C88" i="18"/>
  <c r="C58" i="3"/>
  <c r="A95" l="1"/>
  <c r="A97" i="18"/>
  <c r="A10" i="3"/>
  <c r="A83" i="18"/>
  <c r="A28" i="3"/>
  <c r="A81" i="18"/>
  <c r="B32" i="7"/>
  <c r="B54"/>
  <c r="B49"/>
  <c r="H471" i="6"/>
  <c r="C43" i="3"/>
  <c r="C53" i="18"/>
  <c r="E12" i="7"/>
  <c r="D11"/>
  <c r="E11"/>
  <c r="D67" i="5"/>
  <c r="C28" i="3" s="1"/>
  <c r="D66" i="5"/>
  <c r="C12" i="7"/>
  <c r="C67" i="5"/>
  <c r="C81" i="18" s="1"/>
  <c r="C66" i="5"/>
  <c r="D12" i="7"/>
  <c r="G471" i="6"/>
  <c r="F66" i="5"/>
  <c r="D95" i="3" s="1"/>
  <c r="G440" i="6"/>
  <c r="F471"/>
  <c r="E66" i="5"/>
  <c r="D97" i="18" s="1"/>
  <c r="F440" i="6"/>
  <c r="B15" i="7"/>
  <c r="B13"/>
  <c r="D64" i="5" l="1"/>
  <c r="C64"/>
  <c r="C95" i="3"/>
  <c r="C97" i="18"/>
  <c r="B43" i="3"/>
  <c r="B53" i="18"/>
  <c r="D53"/>
  <c r="F62" i="5"/>
  <c r="D59" i="3" s="1"/>
  <c r="D88" i="18"/>
  <c r="D62"/>
  <c r="E62" i="5"/>
  <c r="D96" i="18" s="1"/>
  <c r="F60" i="5"/>
  <c r="D45" i="3" s="1"/>
  <c r="E60" i="5"/>
  <c r="D61" i="18" s="1"/>
  <c r="D54" i="7"/>
  <c r="D49"/>
  <c r="D51" s="1"/>
  <c r="E54"/>
  <c r="E49"/>
  <c r="E51" s="1"/>
  <c r="D38" i="3"/>
  <c r="D58"/>
  <c r="D43"/>
  <c r="D13" i="7"/>
  <c r="E13"/>
  <c r="B67" i="5"/>
  <c r="B64" s="1"/>
  <c r="H519" i="6"/>
  <c r="F519"/>
  <c r="G519"/>
  <c r="C11" i="7"/>
  <c r="C13"/>
  <c r="F64" i="5" l="1"/>
  <c r="E64"/>
  <c r="B28" i="3"/>
  <c r="B81" i="18"/>
  <c r="E67" i="5"/>
  <c r="D81" i="18" s="1"/>
  <c r="C49" i="7"/>
  <c r="C51" s="1"/>
  <c r="G51" s="1"/>
  <c r="F67" i="5"/>
  <c r="D28" i="3" s="1"/>
  <c r="C15" i="7" l="1"/>
  <c r="D58" i="18" l="1"/>
  <c r="D67" i="3"/>
  <c r="D15" i="7"/>
  <c r="E15"/>
  <c r="C10" l="1"/>
  <c r="D60" i="18" l="1"/>
  <c r="D37" i="3"/>
  <c r="D10" i="7"/>
  <c r="E10"/>
  <c r="F113" i="6"/>
  <c r="G113"/>
  <c r="G120"/>
  <c r="F120"/>
  <c r="E20" i="5" l="1"/>
  <c r="D74" i="18" s="1"/>
  <c r="F20" i="5"/>
  <c r="D78" i="3" s="1"/>
  <c r="E21" i="5"/>
  <c r="D48" i="18" s="1"/>
  <c r="F21" i="5"/>
  <c r="D30" i="3" s="1"/>
  <c r="D26" i="7" l="1"/>
  <c r="E26" l="1"/>
  <c r="C26"/>
  <c r="H429" i="6" l="1"/>
  <c r="F429"/>
  <c r="G429"/>
  <c r="E52" i="7" l="1"/>
  <c r="E59" i="5"/>
  <c r="D84" i="18" s="1"/>
  <c r="F59" i="5"/>
  <c r="D79" i="3" s="1"/>
  <c r="F941" i="6" l="1"/>
  <c r="E112" i="5" l="1"/>
  <c r="D23" i="18" s="1"/>
  <c r="G751" i="6" l="1"/>
  <c r="F751"/>
  <c r="E95" i="5" l="1"/>
  <c r="D30" i="18" s="1"/>
  <c r="F95" i="5"/>
  <c r="D54" i="3" s="1"/>
  <c r="D52" i="7" l="1"/>
  <c r="B155" i="5" l="1"/>
  <c r="B17" i="3" l="1"/>
  <c r="B52" i="18"/>
  <c r="C70" i="7"/>
  <c r="B154" i="5"/>
  <c r="B152" s="1"/>
  <c r="F152" l="1"/>
  <c r="E152"/>
  <c r="B11" i="3"/>
  <c r="B79" i="18"/>
  <c r="C69" i="7"/>
  <c r="F1353" i="6"/>
  <c r="E155" i="5" s="1"/>
  <c r="D52" i="18" s="1"/>
  <c r="G1343" i="6"/>
  <c r="F154" i="5" s="1"/>
  <c r="D11" i="3" s="1"/>
  <c r="G1353" i="6"/>
  <c r="F155" i="5" s="1"/>
  <c r="D17" i="3" s="1"/>
  <c r="E70" i="7" l="1"/>
  <c r="D70"/>
  <c r="E69"/>
  <c r="D69"/>
  <c r="F1343" i="6"/>
  <c r="E154" i="5" s="1"/>
  <c r="D79" i="18" s="1"/>
  <c r="H736" i="6" l="1"/>
  <c r="B94" i="5" l="1"/>
  <c r="B36" i="3" l="1"/>
  <c r="B42" i="18"/>
  <c r="C80" i="7"/>
  <c r="D94" i="5"/>
  <c r="C36" i="3" s="1"/>
  <c r="C94" i="5"/>
  <c r="C42" i="18" s="1"/>
  <c r="G736" i="6"/>
  <c r="F94" i="5" s="1"/>
  <c r="D36" i="3" s="1"/>
  <c r="E80" i="7" l="1"/>
  <c r="D80"/>
  <c r="F736" i="6"/>
  <c r="E94" i="5" s="1"/>
  <c r="D42" i="18" s="1"/>
  <c r="B79" i="5" l="1"/>
  <c r="B75" s="1"/>
  <c r="B77" i="3" l="1"/>
  <c r="B72" i="18"/>
  <c r="C60" i="7"/>
  <c r="G602" i="6"/>
  <c r="F79" i="5" s="1"/>
  <c r="D77" i="3" s="1"/>
  <c r="F602" i="6"/>
  <c r="E79" i="5" s="1"/>
  <c r="D72" i="18" s="1"/>
  <c r="D79" i="5"/>
  <c r="D75" s="1"/>
  <c r="C79"/>
  <c r="C75" s="1"/>
  <c r="E75" l="1"/>
  <c r="C77" i="3"/>
  <c r="F75" i="5"/>
  <c r="D60" i="7"/>
  <c r="D73" s="1"/>
  <c r="E60"/>
  <c r="E73" s="1"/>
  <c r="C72" i="18"/>
  <c r="B87" i="5"/>
  <c r="B43" i="18" l="1"/>
  <c r="B20" i="3"/>
  <c r="C76" i="7"/>
  <c r="F663" i="6"/>
  <c r="E87" i="5" s="1"/>
  <c r="D43" i="18" s="1"/>
  <c r="D87" i="5"/>
  <c r="D85" s="1"/>
  <c r="C87"/>
  <c r="C85" s="1"/>
  <c r="G663" i="6"/>
  <c r="F87" i="5" s="1"/>
  <c r="D20" i="3" s="1"/>
  <c r="C43" i="18" l="1"/>
  <c r="C20" i="3"/>
  <c r="D76" i="7"/>
  <c r="E76"/>
  <c r="F170" i="6" l="1"/>
  <c r="E25" i="5" s="1"/>
  <c r="D56" i="18" s="1"/>
  <c r="H170" i="6"/>
  <c r="G170"/>
  <c r="F25" i="5" s="1"/>
  <c r="D88" i="3" s="1"/>
  <c r="B25" i="5"/>
  <c r="C22" i="7" l="1"/>
  <c r="B56" i="18"/>
  <c r="B88" i="3"/>
  <c r="F686" i="6" l="1"/>
  <c r="E89" i="5" s="1"/>
  <c r="D40" i="18" s="1"/>
  <c r="B89" i="5"/>
  <c r="B85" s="1"/>
  <c r="G686" i="6"/>
  <c r="F89" i="5" s="1"/>
  <c r="D25" i="3" s="1"/>
  <c r="F85" i="5" l="1"/>
  <c r="E85"/>
  <c r="B25" i="3"/>
  <c r="B40" i="18"/>
  <c r="C78" i="7"/>
  <c r="B141" i="5" l="1"/>
  <c r="B72" i="3" l="1"/>
  <c r="B12" i="18"/>
  <c r="C113" i="7"/>
  <c r="G1269" i="6"/>
  <c r="F141" i="5" s="1"/>
  <c r="D72" i="3" s="1"/>
  <c r="C141" i="5"/>
  <c r="F1269" i="6"/>
  <c r="E141" i="5" s="1"/>
  <c r="D12" i="18" s="1"/>
  <c r="D141" i="5"/>
  <c r="C12" i="18" l="1"/>
  <c r="C72" i="3"/>
  <c r="E113" i="7"/>
  <c r="D113"/>
  <c r="H714" i="6" l="1"/>
  <c r="B93" i="5"/>
  <c r="G714" i="6"/>
  <c r="F93" i="5" s="1"/>
  <c r="D39" i="3" s="1"/>
  <c r="C93" i="5"/>
  <c r="F714" i="6"/>
  <c r="E93" i="5" s="1"/>
  <c r="D28" i="18" s="1"/>
  <c r="D93" i="5"/>
  <c r="D91" s="1"/>
  <c r="C91" l="1"/>
  <c r="B39" i="3"/>
  <c r="B91" i="5"/>
  <c r="F91" s="1"/>
  <c r="C79" i="7"/>
  <c r="E79"/>
  <c r="C39" i="3"/>
  <c r="C28" i="18"/>
  <c r="B28"/>
  <c r="D79" i="7"/>
  <c r="E91" i="5" l="1"/>
  <c r="B117"/>
  <c r="B19" i="3" l="1"/>
  <c r="B32" i="18"/>
  <c r="C88" i="7"/>
  <c r="G976" i="6"/>
  <c r="F117" i="5" s="1"/>
  <c r="D19" i="3" s="1"/>
  <c r="F976" i="6"/>
  <c r="E117" i="5" s="1"/>
  <c r="D32" i="18" s="1"/>
  <c r="D117" i="5"/>
  <c r="C117"/>
  <c r="C19" i="3" l="1"/>
  <c r="C32" i="18"/>
  <c r="D88" i="7"/>
  <c r="E88"/>
  <c r="B118" i="5"/>
  <c r="B26" i="18" l="1"/>
  <c r="B52" i="3"/>
  <c r="C89" i="7"/>
  <c r="G981" i="6"/>
  <c r="F118" i="5" s="1"/>
  <c r="D52" i="3" s="1"/>
  <c r="F981" i="6"/>
  <c r="E118" i="5" s="1"/>
  <c r="D26" i="18" s="1"/>
  <c r="C118" i="5"/>
  <c r="D118"/>
  <c r="D89" i="7" l="1"/>
  <c r="C52" i="3"/>
  <c r="C26" i="18"/>
  <c r="E89" i="7"/>
  <c r="B119" i="5"/>
  <c r="B115" s="1"/>
  <c r="B48" i="3" l="1"/>
  <c r="C90" i="7"/>
  <c r="B34" i="18"/>
  <c r="C119" i="5"/>
  <c r="C115" s="1"/>
  <c r="F989" i="6"/>
  <c r="E119" i="5" s="1"/>
  <c r="D34" i="18" s="1"/>
  <c r="D119" i="5"/>
  <c r="D115" s="1"/>
  <c r="G989" i="6"/>
  <c r="F119" i="5" s="1"/>
  <c r="D48" i="3" s="1"/>
  <c r="C95" i="7" l="1"/>
  <c r="G95" s="1"/>
  <c r="F115" i="5"/>
  <c r="E115"/>
  <c r="C34" i="18"/>
  <c r="D90" i="7"/>
  <c r="C48" i="3"/>
  <c r="E90" i="7"/>
  <c r="H1116" i="6"/>
  <c r="B132" i="5"/>
  <c r="D95" i="7" l="1"/>
  <c r="D96" s="1"/>
  <c r="E95"/>
  <c r="E96" s="1"/>
  <c r="B9" i="18"/>
  <c r="B73" i="3"/>
  <c r="C104" i="7"/>
  <c r="F1116" i="6"/>
  <c r="E132" i="5" s="1"/>
  <c r="D9" i="18" s="1"/>
  <c r="G1116" i="6"/>
  <c r="F132" i="5" s="1"/>
  <c r="D73" i="3" s="1"/>
  <c r="D132" i="5"/>
  <c r="C132"/>
  <c r="E104" i="7" l="1"/>
  <c r="D104"/>
  <c r="C9" i="18"/>
  <c r="C73" i="3"/>
  <c r="H1205" i="6"/>
  <c r="B136" i="5"/>
  <c r="B130" s="1"/>
  <c r="B35" i="18" l="1"/>
  <c r="C108" i="7"/>
  <c r="B49" i="3"/>
  <c r="D136" i="5"/>
  <c r="D130" s="1"/>
  <c r="G1205" i="6"/>
  <c r="F136" i="5" s="1"/>
  <c r="D49" i="3" s="1"/>
  <c r="F1205" i="6"/>
  <c r="E136" i="5" s="1"/>
  <c r="D35" i="18" s="1"/>
  <c r="C136" i="5"/>
  <c r="C130" s="1"/>
  <c r="C49" i="3" l="1"/>
  <c r="F130" i="5"/>
  <c r="E130"/>
  <c r="C117" i="7"/>
  <c r="G117" s="1"/>
  <c r="D108"/>
  <c r="C35" i="18"/>
  <c r="E108" i="7"/>
  <c r="H70" i="6"/>
  <c r="B14" i="5"/>
  <c r="B8" s="1"/>
  <c r="D117" i="7" l="1"/>
  <c r="D118" s="1"/>
  <c r="E117"/>
  <c r="E118" s="1"/>
  <c r="C14"/>
  <c r="B65" i="18"/>
  <c r="B44" i="3"/>
  <c r="G70" i="6"/>
  <c r="F14" i="5" s="1"/>
  <c r="D44" i="3" s="1"/>
  <c r="F70" i="6"/>
  <c r="E14" i="5" s="1"/>
  <c r="D65" i="18" s="1"/>
  <c r="C14" i="5"/>
  <c r="C8" s="1"/>
  <c r="E8" s="1"/>
  <c r="D14"/>
  <c r="D8" s="1"/>
  <c r="F8" s="1"/>
  <c r="D14" i="7" l="1"/>
  <c r="C65" i="18"/>
  <c r="C44" i="3"/>
  <c r="E14" i="7"/>
  <c r="H1309" i="6" l="1"/>
  <c r="B148" i="5"/>
  <c r="G1309" i="6"/>
  <c r="F148" i="5" s="1"/>
  <c r="D15" i="3" s="1"/>
  <c r="F1309" i="6"/>
  <c r="E148" i="5" s="1"/>
  <c r="D41" i="18" s="1"/>
  <c r="B144" i="5" l="1"/>
  <c r="B41" i="18"/>
  <c r="B15" i="3"/>
  <c r="C66" i="7"/>
  <c r="C73" s="1"/>
  <c r="F144" i="5" l="1"/>
  <c r="E144"/>
  <c r="D74" i="7"/>
  <c r="E74"/>
  <c r="G73"/>
  <c r="H140" i="6"/>
  <c r="B24" i="5"/>
  <c r="B23"/>
  <c r="C20" i="7" l="1"/>
  <c r="B17" i="5"/>
  <c r="B66" i="3"/>
  <c r="C21" i="7"/>
  <c r="C29" s="1"/>
  <c r="G29" s="1"/>
  <c r="B70" i="3"/>
  <c r="B92" i="18"/>
  <c r="B64"/>
  <c r="H159" i="6"/>
  <c r="D23" i="5"/>
  <c r="G140" i="6"/>
  <c r="F23" i="5" s="1"/>
  <c r="D66" i="3" s="1"/>
  <c r="F140" i="6"/>
  <c r="E23" i="5" s="1"/>
  <c r="D64" i="18" s="1"/>
  <c r="C23" i="5"/>
  <c r="C24"/>
  <c r="D24"/>
  <c r="C64" i="18" l="1"/>
  <c r="C17" i="5"/>
  <c r="E17" s="1"/>
  <c r="D17"/>
  <c r="F17" s="1"/>
  <c r="E21" i="7"/>
  <c r="C70" i="3"/>
  <c r="C92" i="18"/>
  <c r="D21" i="7"/>
  <c r="F159" i="6"/>
  <c r="E24" i="5" s="1"/>
  <c r="D92" i="18" s="1"/>
  <c r="D20" i="7"/>
  <c r="C66" i="3"/>
  <c r="G159" i="6"/>
  <c r="F24" i="5" s="1"/>
  <c r="D70" i="3" s="1"/>
  <c r="E20" i="7"/>
  <c r="E29" s="1"/>
  <c r="E30" s="1"/>
  <c r="D29" l="1"/>
  <c r="D30" s="1"/>
</calcChain>
</file>

<file path=xl/sharedStrings.xml><?xml version="1.0" encoding="utf-8"?>
<sst xmlns="http://schemas.openxmlformats.org/spreadsheetml/2006/main" count="1856" uniqueCount="862">
  <si>
    <t>House</t>
  </si>
  <si>
    <t>SC</t>
  </si>
  <si>
    <t>ST</t>
  </si>
  <si>
    <t>Assembly</t>
  </si>
  <si>
    <t>Name of the District</t>
  </si>
  <si>
    <t>Total</t>
  </si>
  <si>
    <t>S.Cs</t>
  </si>
  <si>
    <t>S.Ts</t>
  </si>
  <si>
    <t>Grand Total</t>
  </si>
  <si>
    <t>PAPER-2</t>
  </si>
  <si>
    <t xml:space="preserve"> </t>
  </si>
  <si>
    <t>PAPER-3</t>
  </si>
  <si>
    <t>Assembly Constituency</t>
  </si>
  <si>
    <t>TOTAL</t>
  </si>
  <si>
    <t>% of S.Cs</t>
  </si>
  <si>
    <t>PAPER-4</t>
  </si>
  <si>
    <t>% of S.Ts</t>
  </si>
  <si>
    <t>PAPER-5</t>
  </si>
  <si>
    <t>No &amp; Name of Proposed</t>
  </si>
  <si>
    <t>Assembly Existing &amp; Proposed Seats</t>
  </si>
  <si>
    <t>Total:</t>
  </si>
  <si>
    <t>SC:</t>
  </si>
  <si>
    <t>Existing</t>
  </si>
  <si>
    <t>ST:</t>
  </si>
  <si>
    <t>Proposed</t>
  </si>
  <si>
    <t>District Average</t>
  </si>
  <si>
    <t>No. &amp; Name of the Assembly Constituency</t>
  </si>
  <si>
    <t>Extent of Constituency</t>
  </si>
  <si>
    <t>% of deviation</t>
  </si>
  <si>
    <t>Mandals/ Villages/ Towns/ Wards</t>
  </si>
  <si>
    <t>SCs</t>
  </si>
  <si>
    <t>STs</t>
  </si>
  <si>
    <t>AVERAGE PER P.C.</t>
  </si>
  <si>
    <t>RANGE</t>
  </si>
  <si>
    <t>NO. &amp; NAME OF THE PARLIAMENTARY CONSTITUENCY</t>
  </si>
  <si>
    <t>EXTENT IN TERMS OF NEW ASSEMBLY CONSTITUENCIES</t>
  </si>
  <si>
    <t>DISTRICT</t>
  </si>
  <si>
    <t>Deviation  from State average</t>
  </si>
  <si>
    <t>S.C's</t>
  </si>
  <si>
    <t>S.T's</t>
  </si>
  <si>
    <t>%age of SC/ST</t>
  </si>
  <si>
    <t>S.C. Seats</t>
  </si>
  <si>
    <t xml:space="preserve">ASSEMBLY CONSTITUENCIES AND PERCENTAGE OF ST POPULATION </t>
  </si>
  <si>
    <t>S.T. Seats</t>
  </si>
  <si>
    <t>ENTITLEMENT OF SEATS</t>
  </si>
  <si>
    <t>Revised</t>
  </si>
  <si>
    <t>Existing seats</t>
  </si>
  <si>
    <t>Revised Seats</t>
  </si>
  <si>
    <t xml:space="preserve"> Average Population Per Assembly Constituency =</t>
  </si>
  <si>
    <t>INDEX</t>
  </si>
  <si>
    <t>Serial No.</t>
  </si>
  <si>
    <t>DETAILS OF DOCUMENT</t>
  </si>
  <si>
    <t>AT PAGES</t>
  </si>
  <si>
    <t>PAPER-1</t>
  </si>
  <si>
    <t>SC population in the proposed Assembly Constituencies and seats proposed to be reserved for SCs</t>
  </si>
  <si>
    <t>ST population in the proposed Assembly Constituencies and seats proposed to be reserved for STs</t>
  </si>
  <si>
    <t>PAPER-6</t>
  </si>
  <si>
    <t>NAME OF DISTRICT</t>
  </si>
  <si>
    <t>Districtwise 2011 population data and entitlement of Assembly seats for each district</t>
  </si>
  <si>
    <t>UT OF JAMMU &amp; KASHMIR</t>
  </si>
  <si>
    <t>2011 Population      =</t>
  </si>
  <si>
    <t>2011 SC Population =</t>
  </si>
  <si>
    <t>2011ST Population =</t>
  </si>
  <si>
    <t>KUPWARA</t>
  </si>
  <si>
    <t>ANANTNAG</t>
  </si>
  <si>
    <t>GANDERBAL</t>
  </si>
  <si>
    <t>KULGAM</t>
  </si>
  <si>
    <t>PULWAMA</t>
  </si>
  <si>
    <t>SRINAGAR</t>
  </si>
  <si>
    <t>DODA</t>
  </si>
  <si>
    <t>JAMMU</t>
  </si>
  <si>
    <t>KISHTWAR</t>
  </si>
  <si>
    <t>RAJOURI</t>
  </si>
  <si>
    <t>RAMBAN</t>
  </si>
  <si>
    <t>REASI</t>
  </si>
  <si>
    <t>SAMBA</t>
  </si>
  <si>
    <t>KATHUA</t>
  </si>
  <si>
    <t>UDHAMPUR</t>
  </si>
  <si>
    <t>2011 CENSUS POPULATION</t>
  </si>
  <si>
    <t>2011 Population</t>
  </si>
  <si>
    <t>4 - DISTRICT: GANDERBAL</t>
  </si>
  <si>
    <t>1 - DISTRICT: KUPWARA</t>
  </si>
  <si>
    <t>7 - DISTRICT: PULWAMA</t>
  </si>
  <si>
    <t>5 - DISTRICT: SRINAGAR</t>
  </si>
  <si>
    <t>13- DISTRICT: RAMBAN</t>
  </si>
  <si>
    <t>2011 POPULATION</t>
  </si>
  <si>
    <t xml:space="preserve">% of SCs </t>
  </si>
  <si>
    <t>% of STs</t>
  </si>
  <si>
    <t>BARAMULLA</t>
  </si>
  <si>
    <t>POONCH</t>
  </si>
  <si>
    <t>8 - DISTRICT: SHOPIAN</t>
  </si>
  <si>
    <t>SHOPIAN</t>
  </si>
  <si>
    <t>1-BARAMULLA</t>
  </si>
  <si>
    <t>2-SRINAGAR</t>
  </si>
  <si>
    <t xml:space="preserve">   </t>
  </si>
  <si>
    <t>GANDERWAL</t>
  </si>
  <si>
    <t>BUDGAM</t>
  </si>
  <si>
    <t>Kupwara Tehsil (Part)</t>
  </si>
  <si>
    <t>Pattan Tehsil (Part)</t>
  </si>
  <si>
    <t>Pattan Tehsil excluding</t>
  </si>
  <si>
    <t>Kangan Tehsil</t>
  </si>
  <si>
    <t>Tral Tehsil</t>
  </si>
  <si>
    <t>Kishtwar Tehsil (Part)</t>
  </si>
  <si>
    <t>Banihal Tehsil</t>
  </si>
  <si>
    <t>Sunderbani Tehsil</t>
  </si>
  <si>
    <t>Chenani Tehsil</t>
  </si>
  <si>
    <t>Kathua Tehsil (Part)</t>
  </si>
  <si>
    <t>Karnah Tehsil</t>
  </si>
  <si>
    <t>ITEM</t>
  </si>
  <si>
    <t>S.NO.</t>
  </si>
  <si>
    <t>Abstract Statement of 90 proposed Assembly Constituencies and Total, SC, ST Population in each constituency</t>
  </si>
  <si>
    <t>BANDIPORA</t>
  </si>
  <si>
    <t xml:space="preserve">Sopore Tehsil </t>
  </si>
  <si>
    <t>Pahalgam Tehsil</t>
  </si>
  <si>
    <t xml:space="preserve">Chadoora Tehsil (Part) </t>
  </si>
  <si>
    <t xml:space="preserve"> Anantnag Tehsil (Part)</t>
  </si>
  <si>
    <t xml:space="preserve">          PARLIAMENTARY CONSTITUENCIES</t>
  </si>
  <si>
    <t>3- DISTRICT: BANDIPORA</t>
  </si>
  <si>
    <t>20- DISTRICT: POONCH</t>
  </si>
  <si>
    <t>19- DISTRICT: RAJOURI</t>
  </si>
  <si>
    <t>18- DISTRICT: JAMMU</t>
  </si>
  <si>
    <t>17- DISTRICT: SAMBA</t>
  </si>
  <si>
    <t>16- DISTRICT: KATHUA</t>
  </si>
  <si>
    <t>15- DISTRICT: UDHAMPUR</t>
  </si>
  <si>
    <t>14- DISTRICT: REASI</t>
  </si>
  <si>
    <t>12 - DISTRICT: DODA</t>
  </si>
  <si>
    <t>11- DISTRICT: KISHTWAR</t>
  </si>
  <si>
    <t>Keran Tehsil</t>
  </si>
  <si>
    <t>Trehgam Tehsil</t>
  </si>
  <si>
    <t xml:space="preserve">Machil Tehsil </t>
  </si>
  <si>
    <t xml:space="preserve">Sogam (Lolab) Tehsil </t>
  </si>
  <si>
    <t>Lalpora Tehsil</t>
  </si>
  <si>
    <t xml:space="preserve">Tarathpora (Ramhal) Tehsil </t>
  </si>
  <si>
    <t xml:space="preserve">Vilgam Tehsil </t>
  </si>
  <si>
    <t xml:space="preserve">Zachaldara Tehsil </t>
  </si>
  <si>
    <t>Langate Tehsil</t>
  </si>
  <si>
    <t>5-Handwara</t>
  </si>
  <si>
    <t xml:space="preserve">Watergam Tehsil </t>
  </si>
  <si>
    <t>Dangerpora Tehsil</t>
  </si>
  <si>
    <t>7-Sopore</t>
  </si>
  <si>
    <t xml:space="preserve">Baramulla Tehsil </t>
  </si>
  <si>
    <t xml:space="preserve">Boniyar Tehsil </t>
  </si>
  <si>
    <t xml:space="preserve">Kreeri Tehsil </t>
  </si>
  <si>
    <t xml:space="preserve">Singpora Tehsil </t>
  </si>
  <si>
    <t>13-Pattan</t>
  </si>
  <si>
    <t xml:space="preserve">Gund Tehsil </t>
  </si>
  <si>
    <t>Tulmulla (Kheer Bhawani) Tehsil</t>
  </si>
  <si>
    <t xml:space="preserve">Wakoora Tehsil </t>
  </si>
  <si>
    <t>2 - DISTRICT: BARAMULLA</t>
  </si>
  <si>
    <t>6 - DISTRICT: BUDGAM</t>
  </si>
  <si>
    <t>Municipal Committee Chadoora</t>
  </si>
  <si>
    <t>B.K.Poora Tehsil</t>
  </si>
  <si>
    <t>Magam Tehsil</t>
  </si>
  <si>
    <t xml:space="preserve">Khag Tehsil </t>
  </si>
  <si>
    <t xml:space="preserve">Aripal Tehsil </t>
  </si>
  <si>
    <t xml:space="preserve">Pampore Tehsil </t>
  </si>
  <si>
    <t>Kakapora Tehsil</t>
  </si>
  <si>
    <t xml:space="preserve">Rajpora Tehsil </t>
  </si>
  <si>
    <t>AwantiporaTehsil (Part)</t>
  </si>
  <si>
    <t>Awantipora  Tehsil  excluding</t>
  </si>
  <si>
    <t>Pulwama Tehsil (Part)</t>
  </si>
  <si>
    <t xml:space="preserve"> Pulwama Tehsil excluding</t>
  </si>
  <si>
    <t xml:space="preserve">Zainapora Tehsil </t>
  </si>
  <si>
    <t xml:space="preserve">Chitragam Tehsil </t>
  </si>
  <si>
    <t xml:space="preserve">Keegam Tehsil </t>
  </si>
  <si>
    <t xml:space="preserve">Keller Tehsil </t>
  </si>
  <si>
    <t xml:space="preserve">Hermain Tehsil </t>
  </si>
  <si>
    <t xml:space="preserve">Khari Tehsil </t>
  </si>
  <si>
    <t xml:space="preserve">Ramsoo Tehsil </t>
  </si>
  <si>
    <t xml:space="preserve">Batote Tehsil </t>
  </si>
  <si>
    <t xml:space="preserve">Rajgarh Tehsil </t>
  </si>
  <si>
    <t>MahoreTehsil</t>
  </si>
  <si>
    <t>Chassana Tehsil</t>
  </si>
  <si>
    <t xml:space="preserve">Arnas Tehsil </t>
  </si>
  <si>
    <t>Katra Tehsil</t>
  </si>
  <si>
    <t>Pouni Tehsil</t>
  </si>
  <si>
    <t xml:space="preserve">Bhomag Tehsil </t>
  </si>
  <si>
    <t xml:space="preserve">Thakrakote Tehsil </t>
  </si>
  <si>
    <t xml:space="preserve">Bani Tehsil </t>
  </si>
  <si>
    <t xml:space="preserve">Basohli Tehsil </t>
  </si>
  <si>
    <t xml:space="preserve">Dinga Amb Tehsil </t>
  </si>
  <si>
    <t xml:space="preserve">Ramkot Tehsil </t>
  </si>
  <si>
    <t xml:space="preserve">Nagri Tehsil </t>
  </si>
  <si>
    <t xml:space="preserve">Mahanpur Tehsil </t>
  </si>
  <si>
    <t xml:space="preserve">Ramgarh Tehsil </t>
  </si>
  <si>
    <t xml:space="preserve">Ghagwal Tehsil </t>
  </si>
  <si>
    <t xml:space="preserve">Rajpura Tehsil </t>
  </si>
  <si>
    <t xml:space="preserve">Bari Brahmna Tehsil </t>
  </si>
  <si>
    <t>Kathua  Tehsil  excluding</t>
  </si>
  <si>
    <t>Moungri Tehsil</t>
  </si>
  <si>
    <t>Panchari Tehsil</t>
  </si>
  <si>
    <t>Udhampur Tehsil (Part)</t>
  </si>
  <si>
    <t>Udhampur Tehsil  excluding</t>
  </si>
  <si>
    <t>Basantgarh Tehsil</t>
  </si>
  <si>
    <t xml:space="preserve">Ramnagar Tehsil (Part) </t>
  </si>
  <si>
    <t>Majalta Tehsil</t>
  </si>
  <si>
    <t>RamnagarTehsil (Part)</t>
  </si>
  <si>
    <t xml:space="preserve">Manjakote Tehsil  </t>
  </si>
  <si>
    <t>Darhal Tehsil</t>
  </si>
  <si>
    <t xml:space="preserve">Koteranka Tehsil </t>
  </si>
  <si>
    <t>Beri Pattan Tehsil</t>
  </si>
  <si>
    <t>Khawas Tehsil</t>
  </si>
  <si>
    <t xml:space="preserve">Taryath Tehsil </t>
  </si>
  <si>
    <t>Balakote Tehsil</t>
  </si>
  <si>
    <t>Atholi Teshil</t>
  </si>
  <si>
    <t>Machail Teshil</t>
  </si>
  <si>
    <t>Nagseni Teshil</t>
  </si>
  <si>
    <t>Bounjwah Teshil</t>
  </si>
  <si>
    <t xml:space="preserve">Assar Tehsil </t>
  </si>
  <si>
    <t>Bhagwah Tehsil</t>
  </si>
  <si>
    <t>Marmat Tehsil</t>
  </si>
  <si>
    <t>Bharath Bagla Tehsil</t>
  </si>
  <si>
    <t>Bhalla Tehsil</t>
  </si>
  <si>
    <t>Chiralla Tehsil</t>
  </si>
  <si>
    <t>Gundna Tehsil</t>
  </si>
  <si>
    <t>Mohalla Tehsil</t>
  </si>
  <si>
    <t>Phigsoo Tehsil</t>
  </si>
  <si>
    <t>Bhella Tehsil</t>
  </si>
  <si>
    <t>KastigarhTehsil</t>
  </si>
  <si>
    <t>Bhadarwah Tehsil</t>
  </si>
  <si>
    <t>Khour Tehsil</t>
  </si>
  <si>
    <t>Pargwal Tehsil</t>
  </si>
  <si>
    <t>Kharah Balli Tehsil</t>
  </si>
  <si>
    <t>Akhnoor Tehsil</t>
  </si>
  <si>
    <t>Maira Mandrian Tehsil</t>
  </si>
  <si>
    <t>Chowki Choura Tehsil</t>
  </si>
  <si>
    <t>Dansal Tehsil</t>
  </si>
  <si>
    <t>Mandal Tehsil</t>
  </si>
  <si>
    <t>Suchetgarh Tehsil</t>
  </si>
  <si>
    <t>Arnia Tehsil</t>
  </si>
  <si>
    <t>Jammu North Tehsil</t>
  </si>
  <si>
    <t>Pahloo Tehsil</t>
  </si>
  <si>
    <t>D.H. Pora Tehsil</t>
  </si>
  <si>
    <t>Qaimoh Tehsil</t>
  </si>
  <si>
    <t>Frisal Tehsil</t>
  </si>
  <si>
    <t>Devsar Tehsil</t>
  </si>
  <si>
    <t>Sallar Tehsil</t>
  </si>
  <si>
    <t xml:space="preserve">Dooru Tehsil </t>
  </si>
  <si>
    <t>Srigufwara Tehsil</t>
  </si>
  <si>
    <t>Shahabad Bala Tehsil</t>
  </si>
  <si>
    <t>Ajas Tehsil</t>
  </si>
  <si>
    <t xml:space="preserve">Sonawari Tehsil </t>
  </si>
  <si>
    <t>Aloosa Tehsil</t>
  </si>
  <si>
    <t>Gurez Tehsil</t>
  </si>
  <si>
    <t>Qaziabad (Kralgund) Tehsil</t>
  </si>
  <si>
    <t>Tulail Tehsil</t>
  </si>
  <si>
    <t>KhanyarTehsil  excluding</t>
  </si>
  <si>
    <t xml:space="preserve">Barbugh Imamsahib Tehsil </t>
  </si>
  <si>
    <t>Mankote Tehsil</t>
  </si>
  <si>
    <t>Chhatroo Tehsil</t>
  </si>
  <si>
    <t>Marwah Tehsil</t>
  </si>
  <si>
    <t>Dachhan Tehsil</t>
  </si>
  <si>
    <t>Warwan Tehsil</t>
  </si>
  <si>
    <t>Khanyar Tehsil (Part)</t>
  </si>
  <si>
    <t>1-Karnah</t>
  </si>
  <si>
    <t>3-Kupwara</t>
  </si>
  <si>
    <t>2-Trehgam</t>
  </si>
  <si>
    <t>9-Uri</t>
  </si>
  <si>
    <t>10-Baramulla</t>
  </si>
  <si>
    <t>14-Sonawari</t>
  </si>
  <si>
    <t xml:space="preserve">15-Bandipora </t>
  </si>
  <si>
    <t>BANDIPURA</t>
  </si>
  <si>
    <t>19-Hazratbal</t>
  </si>
  <si>
    <t>20-Khanyar</t>
  </si>
  <si>
    <t>South Srinagar Tehsil (Part)</t>
  </si>
  <si>
    <t>10- DISTRICT: ANANTNAG</t>
  </si>
  <si>
    <t xml:space="preserve"> 9- DISTRICT: KULGAM</t>
  </si>
  <si>
    <t>Chadoora Tehsil  excluding</t>
  </si>
  <si>
    <t>Doda Tehsil (Part)</t>
  </si>
  <si>
    <t xml:space="preserve">Anantnag East Tehsil </t>
  </si>
  <si>
    <t xml:space="preserve">Jourian Tehsil </t>
  </si>
  <si>
    <t>South SrinagarTehsil  (Part)</t>
  </si>
  <si>
    <t>Qalamabad Tehsil</t>
  </si>
  <si>
    <t>Kulgam Tehsil</t>
  </si>
  <si>
    <t>Yaripora Tehsil</t>
  </si>
  <si>
    <t>Qila Darhal Tehsil</t>
  </si>
  <si>
    <t>Siot Tehsil</t>
  </si>
  <si>
    <t>2208123-2698817</t>
  </si>
  <si>
    <t>4-UDHAMPUR</t>
  </si>
  <si>
    <t>Ramnagar Tehsil  excluding</t>
  </si>
  <si>
    <t xml:space="preserve">ASSEMBLY CONSTITUENCIES AND PERCENTAGE OF SC POPULATION </t>
  </si>
  <si>
    <t xml:space="preserve">Bishnah Tehsil </t>
  </si>
  <si>
    <t>Jammu Municipal Corp.  (Part)</t>
  </si>
  <si>
    <t>Bhalwal Tehsil (Part)</t>
  </si>
  <si>
    <t>Bhalwal Tehsil excluding</t>
  </si>
  <si>
    <t>Marh Tehsil including JMC</t>
  </si>
  <si>
    <t>Uri Tehsil</t>
  </si>
  <si>
    <t>R.S. Pura Tehsil (Part)</t>
  </si>
  <si>
    <t>R.S. Pura Tehsil excluding</t>
  </si>
  <si>
    <t>16-Gurez (ST)</t>
  </si>
  <si>
    <t>Accepted Range (- or + 20%)</t>
  </si>
  <si>
    <t>120599-180899</t>
  </si>
  <si>
    <t xml:space="preserve">Beerwah Tehsil </t>
  </si>
  <si>
    <t>18-Ganderbal</t>
  </si>
  <si>
    <t>Ganderbal Tehsil</t>
  </si>
  <si>
    <t>Samba Tehsil (Part)</t>
  </si>
  <si>
    <t>Samba Tehsil excluding</t>
  </si>
  <si>
    <t>83911-125867</t>
  </si>
  <si>
    <t>61519-92279</t>
  </si>
  <si>
    <t>116047-174071</t>
  </si>
  <si>
    <t>112088-168132</t>
  </si>
  <si>
    <t>106486-159730</t>
  </si>
  <si>
    <t>106901-160351</t>
  </si>
  <si>
    <t>117109-175663</t>
  </si>
  <si>
    <t>111538-167306</t>
  </si>
  <si>
    <t>27-Budgam</t>
  </si>
  <si>
    <t>28-Beerwah</t>
  </si>
  <si>
    <t>29-Khansahib</t>
  </si>
  <si>
    <t>31-Chadoora</t>
  </si>
  <si>
    <t>32-Pampore</t>
  </si>
  <si>
    <t>33-Tral</t>
  </si>
  <si>
    <t>34-Pulwama</t>
  </si>
  <si>
    <t xml:space="preserve">35-Rajpora </t>
  </si>
  <si>
    <t>37-Shopian</t>
  </si>
  <si>
    <t>38-D.H. Pora</t>
  </si>
  <si>
    <t>39-Kulgam</t>
  </si>
  <si>
    <t>40-Devsar</t>
  </si>
  <si>
    <t>41-Dooru</t>
  </si>
  <si>
    <t>17-Kangan (ST)</t>
  </si>
  <si>
    <t>Qazigund  Tehsil</t>
  </si>
  <si>
    <t>Anantnag  Tehsil  excluding</t>
  </si>
  <si>
    <t xml:space="preserve">Rajouri Tehsil (Part) </t>
  </si>
  <si>
    <t>Rajouri Tehsil excluding</t>
  </si>
  <si>
    <t>Kishtwar Tehsil excluding</t>
  </si>
  <si>
    <t xml:space="preserve">36-Zainapora </t>
  </si>
  <si>
    <t>Shopian Tehsil (Part)</t>
  </si>
  <si>
    <t>Dangam PC</t>
  </si>
  <si>
    <t>Pratabpora PC</t>
  </si>
  <si>
    <t>Dangerpora PC</t>
  </si>
  <si>
    <t>Trenz PC</t>
  </si>
  <si>
    <t>Nadigam PC</t>
  </si>
  <si>
    <t>Ganowpora Arsh PC</t>
  </si>
  <si>
    <t>Bemnipora PC</t>
  </si>
  <si>
    <t>Shopian Tehsil excluding</t>
  </si>
  <si>
    <t>Kokernag Tehsil (Part)</t>
  </si>
  <si>
    <t>Kokernag Tehsil excluding</t>
  </si>
  <si>
    <t>Shangus Tehsil (Part)</t>
  </si>
  <si>
    <t>Shangus Tehsil excluding</t>
  </si>
  <si>
    <t>Chaklipora PC</t>
  </si>
  <si>
    <t xml:space="preserve">Sl. No. </t>
  </si>
  <si>
    <t>2011 Census Population</t>
  </si>
  <si>
    <t xml:space="preserve">Entitlement of Assembly Seats </t>
  </si>
  <si>
    <t>Area (Sq. Km.)</t>
  </si>
  <si>
    <t>…</t>
  </si>
  <si>
    <t>Reasi Tehsil (Part)</t>
  </si>
  <si>
    <t>Reasi Tehsil excluding</t>
  </si>
  <si>
    <t>Bhaga Kotli PC</t>
  </si>
  <si>
    <t>Kotli Bajalian PC</t>
  </si>
  <si>
    <t>Thuroo Tehsil (Part)</t>
  </si>
  <si>
    <t>Kanthi PC</t>
  </si>
  <si>
    <t>Thuroo Tehsil excluding</t>
  </si>
  <si>
    <t>Bahie PC</t>
  </si>
  <si>
    <t>43-Anantnag West</t>
  </si>
  <si>
    <t>44-Anantnag</t>
  </si>
  <si>
    <t>47-Pahalgam</t>
  </si>
  <si>
    <t>Akingam PC</t>
  </si>
  <si>
    <t>Sagam PC</t>
  </si>
  <si>
    <t>Nagam PC</t>
  </si>
  <si>
    <t>49- Kishtwar</t>
  </si>
  <si>
    <t>51-Bhadarwah</t>
  </si>
  <si>
    <t xml:space="preserve">52-Doda </t>
  </si>
  <si>
    <t>54-Ramban</t>
  </si>
  <si>
    <t>55-Banihal</t>
  </si>
  <si>
    <t xml:space="preserve">57-Reasi </t>
  </si>
  <si>
    <t>58-Shri Mata Vaishno Devi</t>
  </si>
  <si>
    <t xml:space="preserve">61-Chenani </t>
  </si>
  <si>
    <t>62-Ramnagar (SC)</t>
  </si>
  <si>
    <t>64-Billawar</t>
  </si>
  <si>
    <t>123279-184919</t>
  </si>
  <si>
    <t>102786-154180</t>
  </si>
  <si>
    <t>Katli PC</t>
  </si>
  <si>
    <t>Ramnagar PC</t>
  </si>
  <si>
    <t>90- Mendhar (ST)</t>
  </si>
  <si>
    <t>Kupwara Tehsil excluding</t>
  </si>
  <si>
    <t>Kralpora Tehsil (Part)</t>
  </si>
  <si>
    <t>Kralpora Tehsil excluding</t>
  </si>
  <si>
    <t>Gundzonareshi PC</t>
  </si>
  <si>
    <t xml:space="preserve"> (2011  population)</t>
  </si>
  <si>
    <t>Paper - 6</t>
  </si>
  <si>
    <t xml:space="preserve">            (2011 population)</t>
  </si>
  <si>
    <t>Paper - 2</t>
  </si>
  <si>
    <t>Paper - 3</t>
  </si>
  <si>
    <t xml:space="preserve"> (2011 population)</t>
  </si>
  <si>
    <t>Paper - 4</t>
  </si>
  <si>
    <t xml:space="preserve">                          (2011 Population)</t>
  </si>
  <si>
    <t>Paper - 5</t>
  </si>
  <si>
    <t>Paper - 1</t>
  </si>
  <si>
    <t>...</t>
  </si>
  <si>
    <t>25-Eidgah</t>
  </si>
  <si>
    <t>Parliamentary Constituencies and their extent</t>
  </si>
  <si>
    <t>Assembly Constituencies and their extent</t>
  </si>
  <si>
    <t>Budgam Tehsil excluding</t>
  </si>
  <si>
    <t>Budgam Tehsil (Part)</t>
  </si>
  <si>
    <t>Ichkoot PC</t>
  </si>
  <si>
    <t>Gudsathoo PC</t>
  </si>
  <si>
    <t>26-Central Shalteng</t>
  </si>
  <si>
    <t>Central Shalteng Tehsil</t>
  </si>
  <si>
    <t>4-Lolab</t>
  </si>
  <si>
    <t>Darsopur PC</t>
  </si>
  <si>
    <t xml:space="preserve">                                                                                                                                                                                                </t>
  </si>
  <si>
    <t>(-10% of the average)</t>
  </si>
  <si>
    <t>Marheen Tehsil (Part)</t>
  </si>
  <si>
    <t>Marheen Tehsil excluding</t>
  </si>
  <si>
    <t>68-Hiranagar</t>
  </si>
  <si>
    <t>71-Vijaypur</t>
  </si>
  <si>
    <t>72- Bishnah (SC)</t>
  </si>
  <si>
    <t>75- Bahu</t>
  </si>
  <si>
    <t xml:space="preserve">78-Jammu West </t>
  </si>
  <si>
    <t xml:space="preserve">79-Jammu North </t>
  </si>
  <si>
    <t>80-Marh (SC)</t>
  </si>
  <si>
    <t>84-Nowshera</t>
  </si>
  <si>
    <t>Haveli Tehsil (Part)</t>
  </si>
  <si>
    <t>Khaneter PC</t>
  </si>
  <si>
    <t>Haveli Tehsil excluding</t>
  </si>
  <si>
    <t>Seri Khawaja PC</t>
  </si>
  <si>
    <t xml:space="preserve">A - Districts having predominantly hill &amp; difficult areas  </t>
  </si>
  <si>
    <t>B - Districts with Hill &amp; Flat areas</t>
  </si>
  <si>
    <t>(average)</t>
  </si>
  <si>
    <t>(+10% of the average)</t>
  </si>
  <si>
    <t xml:space="preserve">            </t>
  </si>
  <si>
    <t>14</t>
  </si>
  <si>
    <t>15</t>
  </si>
  <si>
    <t>24</t>
  </si>
  <si>
    <t>Average Population per A.C. as per above categorisation</t>
  </si>
  <si>
    <t>C - Districts with predominantly Flat areas</t>
  </si>
  <si>
    <t>Density ( Pop. Per SqKm..)</t>
  </si>
  <si>
    <t xml:space="preserve">70-Samba </t>
  </si>
  <si>
    <t>69-Ramgarh (SC)</t>
  </si>
  <si>
    <t>Keshwan PC</t>
  </si>
  <si>
    <t>Dool PC</t>
  </si>
  <si>
    <t>81-Akhnoor (SC)</t>
  </si>
  <si>
    <t>Thathri Tehsil (Part)</t>
  </si>
  <si>
    <t>Thathri Tehsil excluding</t>
  </si>
  <si>
    <t xml:space="preserve">5-JAMMU </t>
  </si>
  <si>
    <t>Chittergul PC</t>
  </si>
  <si>
    <t>Anantnag Tehsil (Part)</t>
  </si>
  <si>
    <t>104595-1156893</t>
  </si>
  <si>
    <t>122119-183179</t>
  </si>
  <si>
    <t>113195-169793</t>
  </si>
  <si>
    <t>84276-126414</t>
  </si>
  <si>
    <t>Jammu West Tehsil (Part)</t>
  </si>
  <si>
    <t>Jammu  Tehsil (Part)</t>
  </si>
  <si>
    <t>Mughalmaidan Tehsil (Part)</t>
  </si>
  <si>
    <t>Mulchiter PC</t>
  </si>
  <si>
    <t>Mughalmaidan Tehsil excluding</t>
  </si>
  <si>
    <t xml:space="preserve"> Balgran PC</t>
  </si>
  <si>
    <t>Drabshalla Tehsil (Part)</t>
  </si>
  <si>
    <t>Drabshalla Tehsil excluding</t>
  </si>
  <si>
    <t>Kahara Tehsil (Part)</t>
  </si>
  <si>
    <t>Ukhral Tehsil (Part)</t>
  </si>
  <si>
    <t>Ukhral Tehsil excluding</t>
  </si>
  <si>
    <t>Pogal PC</t>
  </si>
  <si>
    <t>Ramban Tehsil (Part)</t>
  </si>
  <si>
    <t>Ramban Tehsil excluding</t>
  </si>
  <si>
    <t>Joura PC</t>
  </si>
  <si>
    <t>Kahara Tehsil excluding</t>
  </si>
  <si>
    <t>Bhalesa Tehsil (Part)</t>
  </si>
  <si>
    <t>Chilly PC</t>
  </si>
  <si>
    <t>Bhalesa Tehsil excluding</t>
  </si>
  <si>
    <t>Doda PC</t>
  </si>
  <si>
    <t>Dhar PC</t>
  </si>
  <si>
    <t>Doda Tehsil excluding</t>
  </si>
  <si>
    <t xml:space="preserve">Billawar Tehsil </t>
  </si>
  <si>
    <t xml:space="preserve">Hiranagar Tehsil </t>
  </si>
  <si>
    <t>59-Udhampur West</t>
  </si>
  <si>
    <t>Sambal PC</t>
  </si>
  <si>
    <t>Barrian PC</t>
  </si>
  <si>
    <t>Jib PC</t>
  </si>
  <si>
    <t>Rehmbal PC</t>
  </si>
  <si>
    <t>Padanoo PC</t>
  </si>
  <si>
    <t>Barolla PC</t>
  </si>
  <si>
    <t>Hartarian PC</t>
  </si>
  <si>
    <t>Muttal PC</t>
  </si>
  <si>
    <t>Chak Rakhwalan PC</t>
  </si>
  <si>
    <t>Mali PC</t>
  </si>
  <si>
    <t xml:space="preserve">Bishal Jattan PC </t>
  </si>
  <si>
    <t xml:space="preserve">Udhampur Municipal Council </t>
  </si>
  <si>
    <t>Mansar PC</t>
  </si>
  <si>
    <t>Krimchi PC</t>
  </si>
  <si>
    <t>Tirshi PC</t>
  </si>
  <si>
    <t>Debriah PC</t>
  </si>
  <si>
    <t>Samundrani PC</t>
  </si>
  <si>
    <t>Chakher PC</t>
  </si>
  <si>
    <t>Sial Jattan PC</t>
  </si>
  <si>
    <t>Kotli Jijan PC</t>
  </si>
  <si>
    <t>Mangiote PC</t>
  </si>
  <si>
    <t>Tope PC</t>
  </si>
  <si>
    <t xml:space="preserve">Sangoor PC </t>
  </si>
  <si>
    <t>Sansoo PC</t>
  </si>
  <si>
    <t>60-Udhampur East</t>
  </si>
  <si>
    <t xml:space="preserve">Kogarmarh PC  </t>
  </si>
  <si>
    <t>Latti Tehsil (Part)</t>
  </si>
  <si>
    <t>Pachound PC</t>
  </si>
  <si>
    <t>Latti PC</t>
  </si>
  <si>
    <t>Latti Tehsil excluding</t>
  </si>
  <si>
    <t>Ghordi PC</t>
  </si>
  <si>
    <t xml:space="preserve">Nallah Ghouran PC  </t>
  </si>
  <si>
    <t>Hartaryan PC</t>
  </si>
  <si>
    <t>Dhandhal PC</t>
  </si>
  <si>
    <t>Bali PC</t>
  </si>
  <si>
    <t>Manta PC</t>
  </si>
  <si>
    <t>Ladha PC</t>
  </si>
  <si>
    <t>Samroli PC</t>
  </si>
  <si>
    <t>Chirdi PC</t>
  </si>
  <si>
    <t>Jakhain PC</t>
  </si>
  <si>
    <t>Ossu PC</t>
  </si>
  <si>
    <t>Pakhlai PC</t>
  </si>
  <si>
    <t>Omala PC</t>
  </si>
  <si>
    <t>Laddan PC</t>
  </si>
  <si>
    <t>Maralian. PC</t>
  </si>
  <si>
    <t>Bahu Tehsil (Part)</t>
  </si>
  <si>
    <t>Chowadi PC</t>
  </si>
  <si>
    <t>Bahu PC</t>
  </si>
  <si>
    <t>Sunjwan PC</t>
  </si>
  <si>
    <t>Aitham PC</t>
  </si>
  <si>
    <t>Nagrota  Tehsil (Part)</t>
  </si>
  <si>
    <t>Jagti PC</t>
  </si>
  <si>
    <t>76-Jammu East</t>
  </si>
  <si>
    <t>Nagrota Tehsil (Part)</t>
  </si>
  <si>
    <t>NagrotaTehsil excluding</t>
  </si>
  <si>
    <t>Bain Bajal PC</t>
  </si>
  <si>
    <t>Kote PC</t>
  </si>
  <si>
    <t>Surinsar PC</t>
  </si>
  <si>
    <t>Sagoon PC</t>
  </si>
  <si>
    <t>Pounthal PC</t>
  </si>
  <si>
    <t>Gole PC</t>
  </si>
  <si>
    <t>Mandal (Partly) PC</t>
  </si>
  <si>
    <t>Badhrore PC</t>
  </si>
  <si>
    <t>WARD NO.- 23</t>
  </si>
  <si>
    <t>WARD NO.-55</t>
  </si>
  <si>
    <t>WARD NO.-56</t>
  </si>
  <si>
    <t>WARD NO.-57</t>
  </si>
  <si>
    <t>WARD NO.-58</t>
  </si>
  <si>
    <t>WARD NO.-68</t>
  </si>
  <si>
    <t>WARD NO.-69</t>
  </si>
  <si>
    <t>WARD NO.-70</t>
  </si>
  <si>
    <t>WARD NO.-20</t>
  </si>
  <si>
    <t>WARD NO.-21</t>
  </si>
  <si>
    <t>WARD NO.-24</t>
  </si>
  <si>
    <t>WARD NO.-25</t>
  </si>
  <si>
    <t>WARD NO.-26</t>
  </si>
  <si>
    <t>WARD NO.-27</t>
  </si>
  <si>
    <t>WARD NO.-28</t>
  </si>
  <si>
    <t>WARD NO.-29</t>
  </si>
  <si>
    <t>WARD NO.-30</t>
  </si>
  <si>
    <t>WARD NO.-31</t>
  </si>
  <si>
    <t>WARD NO.-32</t>
  </si>
  <si>
    <t>WARD NO.-42</t>
  </si>
  <si>
    <t>WARD NO.-43</t>
  </si>
  <si>
    <t>WARD NO.-44</t>
  </si>
  <si>
    <t>WARD NO.-45</t>
  </si>
  <si>
    <t>WARD NO.-46</t>
  </si>
  <si>
    <t>WARD NO.-47</t>
  </si>
  <si>
    <t>WARD NO.-48</t>
  </si>
  <si>
    <t>WARD NO.-49</t>
  </si>
  <si>
    <t>WARD NO.-50</t>
  </si>
  <si>
    <t>WARD NO.-51</t>
  </si>
  <si>
    <t>WARD NO.-52</t>
  </si>
  <si>
    <t>WARD NO.-53</t>
  </si>
  <si>
    <t>WARD NO.-54</t>
  </si>
  <si>
    <t>WARD NO.-12</t>
  </si>
  <si>
    <t>WARD NO.-13</t>
  </si>
  <si>
    <t>WARD NO.-33</t>
  </si>
  <si>
    <t>WARD NO.-39</t>
  </si>
  <si>
    <t>WARD NO.-40</t>
  </si>
  <si>
    <t>WARD NO.-41</t>
  </si>
  <si>
    <t>Jammu Municipal Corporation (Part)</t>
  </si>
  <si>
    <t>Jammu South Tehsil (Part)</t>
  </si>
  <si>
    <t>Jammu Municipal Corp.</t>
  </si>
  <si>
    <t>Jammu Cantt.</t>
  </si>
  <si>
    <t>Gadigarh PC</t>
  </si>
  <si>
    <t>Satwari PC</t>
  </si>
  <si>
    <t>Lar Tehsil (Part)</t>
  </si>
  <si>
    <t>Watlar PC</t>
  </si>
  <si>
    <t>Lar Tehsil excluding</t>
  </si>
  <si>
    <t>Panzgam PC</t>
  </si>
  <si>
    <t>Handwara Tehsil (Part)</t>
  </si>
  <si>
    <t>Shoghpora PC</t>
  </si>
  <si>
    <t>Handwara PC</t>
  </si>
  <si>
    <t>Wadipora PC</t>
  </si>
  <si>
    <t>Handwara Tehsil excluding</t>
  </si>
  <si>
    <t>Bakaiaker PC</t>
  </si>
  <si>
    <t>6- Langate</t>
  </si>
  <si>
    <t>53- Doda West</t>
  </si>
  <si>
    <t>Digiana PC</t>
  </si>
  <si>
    <t>WARD NO.- 22</t>
  </si>
  <si>
    <t>WARD NO.-73</t>
  </si>
  <si>
    <t>WARD NO.-74</t>
  </si>
  <si>
    <t>Including JMC Ward No.,37, 38, 59 to 67</t>
  </si>
  <si>
    <t>WARD NO.-34</t>
  </si>
  <si>
    <t>WARD NO.-35</t>
  </si>
  <si>
    <t>WARD NO.-36</t>
  </si>
  <si>
    <t>82210- 123316</t>
  </si>
  <si>
    <t>125234-187850</t>
  </si>
  <si>
    <t>63-Bani</t>
  </si>
  <si>
    <t xml:space="preserve">Vijaypur Tehsil (Part) </t>
  </si>
  <si>
    <t xml:space="preserve">Vijaypur Tehsil excluding </t>
  </si>
  <si>
    <t>Dagore PC</t>
  </si>
  <si>
    <t xml:space="preserve">3-ANANTNAG - RAJOURI  </t>
  </si>
  <si>
    <t>1-2</t>
  </si>
  <si>
    <t>3-4</t>
  </si>
  <si>
    <t>5-6</t>
  </si>
  <si>
    <t>7-9</t>
  </si>
  <si>
    <t>65-Basohli</t>
  </si>
  <si>
    <t>Nowshera Tehsil</t>
  </si>
  <si>
    <t>127156-190734</t>
  </si>
  <si>
    <t>115205 - 172807</t>
  </si>
  <si>
    <t>111270-166906</t>
  </si>
  <si>
    <t>Udhyanpur (Partially) PC</t>
  </si>
  <si>
    <t>Dhara PC</t>
  </si>
  <si>
    <t xml:space="preserve">Gool Tehsil </t>
  </si>
  <si>
    <t>48-Inderwal</t>
  </si>
  <si>
    <t>Municipal Commiittee RS Pura</t>
  </si>
  <si>
    <t>73- Suchetgarh (SC)</t>
  </si>
  <si>
    <t>74- R.S. Pura - Jammu South</t>
  </si>
  <si>
    <t xml:space="preserve">Mandi Tehsil </t>
  </si>
  <si>
    <t xml:space="preserve">Mendhar Tehsil </t>
  </si>
  <si>
    <t>42-Kokernag (ST)</t>
  </si>
  <si>
    <t>21- Habbakadal</t>
  </si>
  <si>
    <t>85-Rajouri (ST)</t>
  </si>
  <si>
    <t xml:space="preserve">89- Poonch Haveli </t>
  </si>
  <si>
    <t>R.S. Pura Khas PC</t>
  </si>
  <si>
    <t>Sira PC</t>
  </si>
  <si>
    <t>Barmeen PC</t>
  </si>
  <si>
    <t xml:space="preserve">30-Chrar-i-Sharief </t>
  </si>
  <si>
    <t>Chrar-i-Sharief Tehsil</t>
  </si>
  <si>
    <t>46-Shangus- Anantnag East</t>
  </si>
  <si>
    <t>18</t>
  </si>
  <si>
    <t>21</t>
  </si>
  <si>
    <t>Kalakote Tehsil</t>
  </si>
  <si>
    <t>Khoie Tehsil (Part)</t>
  </si>
  <si>
    <t>Tarzoo PC</t>
  </si>
  <si>
    <t>Narvaw Tehsil (Part)</t>
  </si>
  <si>
    <t>Kitchama PC</t>
  </si>
  <si>
    <t>Narvaw Tehsil excluding</t>
  </si>
  <si>
    <t>Sohna PC</t>
  </si>
  <si>
    <t>86-Budhal (ST)</t>
  </si>
  <si>
    <t>11-Gulmarg</t>
  </si>
  <si>
    <t>8- Rafiabad</t>
  </si>
  <si>
    <t>82- Chhamb</t>
  </si>
  <si>
    <t>66- Jasrota</t>
  </si>
  <si>
    <t>67-Kathua  (SC)</t>
  </si>
  <si>
    <t>56-Gulabgarh (ST)</t>
  </si>
  <si>
    <t>24-Zadibal</t>
  </si>
  <si>
    <t>50- Padder - Nagseni</t>
  </si>
  <si>
    <t>Shuloora PC</t>
  </si>
  <si>
    <t>Gushi PC</t>
  </si>
  <si>
    <t>Dedkoot PC</t>
  </si>
  <si>
    <t>Nagri Malpora PC</t>
  </si>
  <si>
    <t>Dragmulla Tehsil (Part)</t>
  </si>
  <si>
    <t>Bumhama PC</t>
  </si>
  <si>
    <t>Dragmulla Tehsil excluding</t>
  </si>
  <si>
    <t>Narbal Tehsil (Part)</t>
  </si>
  <si>
    <t>Narbal Tehsil excluding</t>
  </si>
  <si>
    <t>Kawoosa Khalisa PC</t>
  </si>
  <si>
    <t>Kawoosa Jager PC</t>
  </si>
  <si>
    <t>Ropora Namtihal PC</t>
  </si>
  <si>
    <t>Wathoora PC</t>
  </si>
  <si>
    <t>Dawletpora PC</t>
  </si>
  <si>
    <t>Yarikalan PC</t>
  </si>
  <si>
    <t>Khansahib Tehsil (Part)</t>
  </si>
  <si>
    <t>Driygam PC</t>
  </si>
  <si>
    <t>Khansahib Tehsil excluding</t>
  </si>
  <si>
    <t>Parigam PC</t>
  </si>
  <si>
    <t>Tumchi Nowpora PC</t>
  </si>
  <si>
    <t>Kangan PC</t>
  </si>
  <si>
    <t>Murran PC</t>
  </si>
  <si>
    <t>Mitrigam PC</t>
  </si>
  <si>
    <t>Karimabad PC</t>
  </si>
  <si>
    <t>Bunoora PC</t>
  </si>
  <si>
    <t>Wahibugh PC</t>
  </si>
  <si>
    <t>Awantipora PC</t>
  </si>
  <si>
    <t>Noorpora PC</t>
  </si>
  <si>
    <t>Midoora PC</t>
  </si>
  <si>
    <t>Kaprin PC</t>
  </si>
  <si>
    <t>Kanjiullar PC</t>
  </si>
  <si>
    <t>Wagoora Tehsil (Part)</t>
  </si>
  <si>
    <t>Wagoora Tehsil excluding</t>
  </si>
  <si>
    <t>Forest Block</t>
  </si>
  <si>
    <t>Tangmarg Tehsil (Part)</t>
  </si>
  <si>
    <t>Tangmarg Tehsil excluding</t>
  </si>
  <si>
    <t>Hajibal PC</t>
  </si>
  <si>
    <t>Zoonimar PC</t>
  </si>
  <si>
    <t>Buchpora PC</t>
  </si>
  <si>
    <t>Umerhair PC</t>
  </si>
  <si>
    <t xml:space="preserve">Baghat Shooru PC </t>
  </si>
  <si>
    <t>Anchar PC</t>
  </si>
  <si>
    <t xml:space="preserve">Eidgah Tehsil (Part) </t>
  </si>
  <si>
    <t>Nandpora PC</t>
  </si>
  <si>
    <t>Rainawari PC</t>
  </si>
  <si>
    <t>Sangeen Darwaza PC</t>
  </si>
  <si>
    <t>North Srinagar Tehsil (Part)</t>
  </si>
  <si>
    <t>Abi Karpora PC</t>
  </si>
  <si>
    <t>Gupt Ganga PC</t>
  </si>
  <si>
    <t>Harwan PC</t>
  </si>
  <si>
    <t>North SrinagarTehsil (Part)</t>
  </si>
  <si>
    <t>North SrinagarTehsil excluding</t>
  </si>
  <si>
    <t>Khoie Tehsil excluding</t>
  </si>
  <si>
    <t>Humrey PC</t>
  </si>
  <si>
    <t>Wanigam Payeen PC</t>
  </si>
  <si>
    <t>Wanigam Bala PC</t>
  </si>
  <si>
    <t>Tilgam PC</t>
  </si>
  <si>
    <t>Tapper Waripora PC</t>
  </si>
  <si>
    <t>Maisuma PC</t>
  </si>
  <si>
    <t>Shivpora PC</t>
  </si>
  <si>
    <t>Naursingh Garh PC</t>
  </si>
  <si>
    <t>Barzulla PC</t>
  </si>
  <si>
    <t>L.G. pora PC</t>
  </si>
  <si>
    <t>Khandipahari PC</t>
  </si>
  <si>
    <t>Shaibabad</t>
  </si>
  <si>
    <t>K.G. Raina PC</t>
  </si>
  <si>
    <t>Nipora PC</t>
  </si>
  <si>
    <t>Kamad PC</t>
  </si>
  <si>
    <t>Khanabal PC</t>
  </si>
  <si>
    <t>Ruhoo PC</t>
  </si>
  <si>
    <t>Urhanhall PC</t>
  </si>
  <si>
    <t>Imoh PC</t>
  </si>
  <si>
    <t>Basantpur PC</t>
  </si>
  <si>
    <t>Thein PC</t>
  </si>
  <si>
    <t>Barwal PC</t>
  </si>
  <si>
    <t>Bhurthain PC</t>
  </si>
  <si>
    <t>Budhi PC</t>
  </si>
  <si>
    <t>Chak Sakta PC</t>
  </si>
  <si>
    <t>Forelain PC</t>
  </si>
  <si>
    <t>Hatli PC</t>
  </si>
  <si>
    <t>Juthana PC</t>
  </si>
  <si>
    <t>Kathera PC</t>
  </si>
  <si>
    <t>Logate PC</t>
  </si>
  <si>
    <t>Nanan PC</t>
  </si>
  <si>
    <t>Phalote PC</t>
  </si>
  <si>
    <t>Tridwan PC</t>
  </si>
  <si>
    <t>Amala PC</t>
  </si>
  <si>
    <t xml:space="preserve"> Balhar PC</t>
  </si>
  <si>
    <t>Bann PC</t>
  </si>
  <si>
    <t>Chhan Rorian PC</t>
  </si>
  <si>
    <t>Dhamal PC</t>
  </si>
  <si>
    <t>Hamirpur PC</t>
  </si>
  <si>
    <t>Jogial PC</t>
  </si>
  <si>
    <t>Kishanpur Kandi PC</t>
  </si>
  <si>
    <t>Muthi Hardo PC</t>
  </si>
  <si>
    <t>Seswan PC</t>
  </si>
  <si>
    <t>EidgahTehsil  excluding</t>
  </si>
  <si>
    <t>Balhar PC</t>
  </si>
  <si>
    <t>Sirajpora PC</t>
  </si>
  <si>
    <t>Badkoot Machipora PC</t>
  </si>
  <si>
    <t>Jagerpora PC</t>
  </si>
  <si>
    <t>Dangiwacha Tehsil</t>
  </si>
  <si>
    <t xml:space="preserve">Zaingeer Tehsil </t>
  </si>
  <si>
    <t>Rafiabad (Rohama) Tehsil</t>
  </si>
  <si>
    <t xml:space="preserve">Kunzar Tehsil </t>
  </si>
  <si>
    <t xml:space="preserve">Kawarhama Tehsil </t>
  </si>
  <si>
    <t>Khaipora PC</t>
  </si>
  <si>
    <t>Owanta Bhawan PC</t>
  </si>
  <si>
    <t>Bugam Batapora PC</t>
  </si>
  <si>
    <t>Shahoora (Litter) Tehsil</t>
  </si>
  <si>
    <t xml:space="preserve">Larnoo Tehsil </t>
  </si>
  <si>
    <t>Uttrusoo PC</t>
  </si>
  <si>
    <t>Hurdischan PC</t>
  </si>
  <si>
    <t>Bijbehara Tehsil</t>
  </si>
  <si>
    <t>Pochhal PC</t>
  </si>
  <si>
    <t>Kiloora Malikgund PC</t>
  </si>
  <si>
    <t>Tarharah PC</t>
  </si>
  <si>
    <t>Arnora PC</t>
  </si>
  <si>
    <t>Surankote Tehsil</t>
  </si>
  <si>
    <t>88-Surankote (ST)</t>
  </si>
  <si>
    <t>Shiendhara PC</t>
  </si>
  <si>
    <t>Nadihal PC</t>
  </si>
  <si>
    <t>Hajin Tehsil (Part)</t>
  </si>
  <si>
    <t>Shahgund PC</t>
  </si>
  <si>
    <t>Naidkhai PC</t>
  </si>
  <si>
    <t>Hajin Tehsil excluding</t>
  </si>
  <si>
    <t>Bandipora Tehsil excluding</t>
  </si>
  <si>
    <t>Bandipora Tehsil (Part)</t>
  </si>
  <si>
    <t>Garoora PC</t>
  </si>
  <si>
    <t>Forest Block Kangan Gund</t>
  </si>
  <si>
    <t>Somber-  Harog PC</t>
  </si>
  <si>
    <t>Janglawar Partially PC</t>
  </si>
  <si>
    <t>10-38</t>
  </si>
  <si>
    <t>39-41</t>
  </si>
  <si>
    <t>10-11</t>
  </si>
  <si>
    <t>12-13</t>
  </si>
  <si>
    <t>16-17</t>
  </si>
  <si>
    <t>19</t>
  </si>
  <si>
    <t>20</t>
  </si>
  <si>
    <t>22-23</t>
  </si>
  <si>
    <t>25</t>
  </si>
  <si>
    <t>26</t>
  </si>
  <si>
    <t>27</t>
  </si>
  <si>
    <t>28-30</t>
  </si>
  <si>
    <t>31-32</t>
  </si>
  <si>
    <t>33</t>
  </si>
  <si>
    <t>34-36</t>
  </si>
  <si>
    <t>37</t>
  </si>
  <si>
    <t>38</t>
  </si>
  <si>
    <t>South Srinagar Tehsil excluding</t>
  </si>
  <si>
    <t>Sonwar PC</t>
  </si>
  <si>
    <t>Panthachowk Tehsil</t>
  </si>
  <si>
    <t>Balgran PC</t>
  </si>
  <si>
    <r>
      <t>Section 9 (1)(a) of the Delimitation Act, 2002 read with Section 60 (2) (b) of the Jammu and Kashmir Reorganisation Act, 2019, specifies that all constituencies shall, as far as practicable, be geographically compact areas, and regard shall be had to physical features, existing boundaries of administrative units, facilities of communication and public conveniences. These provisions are vital to the exercise of delimitation. Keeping these and relevant constitutional provisions in mind, the Delimitation Commission has approached the task of delimitation. The Delimitation Commission held meeting with Associate Members on 18.02.2021. Subsequently it undertook field visits of the Union Territory of Jammu and Kashmir and held personal interactions with Political parties, civil societies, individuals and the officers of the administration in the Union Territory (Srinagar, Pahalgam, Kishtwar and Jammu). In the Union Territory, since last delimitation, number of districts has increased from 12 to 20 and number of tehsils from 56 to 207. The population density in the districts of the Union Territory varies from 29 persons per square km in Kishtwar to 3436 persons per square km in Srinagar. In the Union Territory, the administration has been allocating compensatory allowance to government officials working in the specific areas on grounds of remoteness of the place, its inaccessibility, severe inclement weather conditions, its remaining cut off from the rest of the State (now Union Territory) for a period of time, lack and gross inadequacy of medical, educational, residential and other basic amenities of life, its health hazards and similar other rigorous conditions of living. The Union Territory shares international boundary and in those locations, the inhabitants are forced to take shelter, intermittently, in bunkers due to continued inhospitable and uncertain living conditions. Taking all these into account, the Delimitation Commission has categorised all 20 districts in three broad categories A, B and C giving margin of +/- 10% of average population per Assembly Constituency (AC), while proposing allocation of the constituencies to the districts. The Commission has also, for some districts, proposed carving out of an additional Constituency to balance the representation for geographical areas having inadequate communication and lack of public conveniences due to their excessive remoteness or inhospitable conditions on the international border.</t>
    </r>
    <r>
      <rPr>
        <b/>
        <sz val="13"/>
        <color theme="1"/>
        <rFont val="Palatino Linotype"/>
        <family val="1"/>
      </rPr>
      <t xml:space="preserve"> For the first time, in Jammu and Kashmir, 9 (Nine) seats are proposed to be allocated for scheduled tribes out of 90 seats on the basis of population</t>
    </r>
    <r>
      <rPr>
        <sz val="13"/>
        <color theme="1"/>
        <rFont val="Palatino Linotype"/>
        <family val="1"/>
      </rPr>
      <t xml:space="preserve">.  Seven seats are proposed for scheduled castes on the basis of population.
</t>
    </r>
  </si>
  <si>
    <t>Shalimar PC</t>
  </si>
  <si>
    <t>Kursoo Padshahi Bagh PC</t>
  </si>
  <si>
    <t>23-Channapora</t>
  </si>
  <si>
    <t xml:space="preserve">Channapora Tehsil </t>
  </si>
  <si>
    <t>Badipora PC</t>
  </si>
  <si>
    <t xml:space="preserve">Pampore Municipality </t>
  </si>
  <si>
    <t xml:space="preserve">Khrew Muncipality </t>
  </si>
  <si>
    <t>Tral Municipality</t>
  </si>
  <si>
    <t>Ohi Bumdoora PC</t>
  </si>
  <si>
    <t>Chilly Pingal Tehsil</t>
  </si>
  <si>
    <t>Doda Municipality</t>
  </si>
  <si>
    <t>Janglawar (Partially) PC</t>
  </si>
  <si>
    <t>Bhabber Brahmana PC</t>
  </si>
  <si>
    <t xml:space="preserve">Lohai Malhar Tehsil </t>
  </si>
  <si>
    <t>Pangdour PC</t>
  </si>
  <si>
    <t>Gurha Slathian PC</t>
  </si>
  <si>
    <t>Kotli Shah Daula PC</t>
  </si>
  <si>
    <t>Hakkal (Partly) PC</t>
  </si>
  <si>
    <t>Khandwal (Partly) PC</t>
  </si>
  <si>
    <t>WARD NO.-01</t>
  </si>
  <si>
    <t>WARD NO.-02</t>
  </si>
  <si>
    <t>WARD NO.-03</t>
  </si>
  <si>
    <t>WARD NO.-04</t>
  </si>
  <si>
    <t>WARD NO.-05</t>
  </si>
  <si>
    <t>WARD NO.-06</t>
  </si>
  <si>
    <t>WARD NO.-07</t>
  </si>
  <si>
    <t>WARD NO.-08</t>
  </si>
  <si>
    <t>WARD NO.-09</t>
  </si>
  <si>
    <t>WARD NO.-10</t>
  </si>
  <si>
    <t>WARD NO.-11</t>
  </si>
  <si>
    <t>WARD NO.-14</t>
  </si>
  <si>
    <t>WARD NO.-15</t>
  </si>
  <si>
    <t>WARD NO.-16</t>
  </si>
  <si>
    <t>WARD NO.-17</t>
  </si>
  <si>
    <t>WARD NO.-18</t>
  </si>
  <si>
    <t>WARD NO.-19</t>
  </si>
  <si>
    <t>WARD NO.-71</t>
  </si>
  <si>
    <t>Bhalwal (Partly) PC</t>
  </si>
  <si>
    <t xml:space="preserve"> Ward No.,72, 75</t>
  </si>
  <si>
    <t>Fatehpur PC</t>
  </si>
  <si>
    <t xml:space="preserve">Thannamandi Tehsil  </t>
  </si>
  <si>
    <t>Pulwama Municipality</t>
  </si>
  <si>
    <t>Sumbal Municipality</t>
  </si>
  <si>
    <t xml:space="preserve">Hajin Municipality </t>
  </si>
  <si>
    <t xml:space="preserve">Bandipora Municipality  </t>
  </si>
  <si>
    <t xml:space="preserve">Awantipora Municipality </t>
  </si>
  <si>
    <t>Bahu (Partly) PC</t>
  </si>
  <si>
    <t xml:space="preserve">Jammu Municipal Corporation </t>
  </si>
  <si>
    <t>77-Nagrota</t>
  </si>
  <si>
    <t>87-Thannamandi (ST)</t>
  </si>
  <si>
    <t>83-Kalakote - Sunderbani</t>
  </si>
  <si>
    <t>INDEX - PAPER: 5</t>
  </si>
  <si>
    <t>22- Lal Chowk</t>
  </si>
  <si>
    <t>Wagoora PC</t>
  </si>
  <si>
    <t>12-Wagoora-Kreeri</t>
  </si>
  <si>
    <t xml:space="preserve">45-Srigufwara-Bijbehara </t>
  </si>
  <si>
    <r>
      <t>Section 9 (1)(a) of the Delimitation Act, 2002 read with Section 60 (2) (b) of the Jammu and Kashmir Reorganisation Act, 2019, specifies that all constituencies shall, as far as practicable, be geographically compact areas, and regard shall be had to physical features, existing boundaries of administrative units, facilities of communication and public conveniences. These provisions are vital to the exercise of delimitation. Keeping these and relevant constitutional provisions in mind, the Delimitation Commission has approached the task of delimitation. The Delimitation Commission held meeting with Associate Members on 18.02.2021. Subsequently it undertook field visits of the Union Territory of Jammu and Kashmir and held personal interactions with Political parties, civil societies, individuals and the officers of the administration in the Union Territory (Srinagar, Pahalgam, Kishtwar and Jammu). In the Union Territory, since last delimitation, number of districts has increased from 12 to 20 and number of tehsils from 52 to 207. The population density in the districts of the Union Territory varies from 29 persons per square km in Kishtwar to 3436 persons per square km in Srinagar. In the Union Territory, the administration has been allocating compensatory allowance to government officials working in the specific areas on grounds of remoteness of the place, its inaccessibility, severe inclement weather conditions, its remaining cut off from the rest of the State (now Union Territory) for a period of time, lack and gross inadequacy of medical, educational, residential and other basic amenities of life, its health hazards and similar other rigorous conditions of living. The Union Territory shares international boundary and in those locations, the inhabitants are forced to take shelter, intermittently, in bunkers due to continued inhospitable and uncertain living conditions. Taking all these into account, the Delimitation Commission has categorised all 20 districts in three broad categories A, B and C giving margin of +/- 10% of average population per Assembly Constituency (AC), while proposing allocation of the constituencies to the districts. The Commission has also, for some districts, proposed carving out of an additional Constituency to balance the representation for geographical areas having inadequate communication and lack of public conveniences due to their excessive remoteness or inhospitable conditions on the international border.</t>
    </r>
    <r>
      <rPr>
        <b/>
        <sz val="13"/>
        <color theme="1"/>
        <rFont val="Palatino Linotype"/>
        <family val="1"/>
      </rPr>
      <t xml:space="preserve"> For the first time, in Jammu and Kashmir, 9 (Nine) seats are proposed to be allocated for scheduled tribes out of 90 seats on the basis of population</t>
    </r>
    <r>
      <rPr>
        <sz val="13"/>
        <color theme="1"/>
        <rFont val="Palatino Linotype"/>
        <family val="1"/>
      </rPr>
      <t xml:space="preserve">.  Seven seats are proposed for scheduled castes on the basis of population.
</t>
    </r>
  </si>
  <si>
    <t xml:space="preserve">UNION TERRITORY </t>
  </si>
  <si>
    <t xml:space="preserve">            Ashoka Hotel, 50-B, Niti Marg, Chankyapuri, New Delhi-110021</t>
  </si>
  <si>
    <t xml:space="preserve">   DELIMITATION COMMISSION</t>
  </si>
  <si>
    <t xml:space="preserve">      OF</t>
  </si>
  <si>
    <t xml:space="preserve">   JAMMU &amp; KASHMIR</t>
  </si>
  <si>
    <t>FINAL PAPERS 1 TO 6 FOR THE DIVISION OF UNION TERRITORY INTO ASSEMBLY AND PARLIAMENTY CONSTITUENCIES ON THE BASIS OF 2011 CENSUS DATA</t>
  </si>
</sst>
</file>

<file path=xl/styles.xml><?xml version="1.0" encoding="utf-8"?>
<styleSheet xmlns="http://schemas.openxmlformats.org/spreadsheetml/2006/main">
  <numFmts count="3">
    <numFmt numFmtId="164" formatCode="_ &quot;₹&quot;\ * #,##0.00_ ;_ &quot;₹&quot;\ * \-#,##0.00_ ;_ &quot;₹&quot;\ * &quot;-&quot;??_ ;_ @_ "/>
    <numFmt numFmtId="165" formatCode="0.000"/>
    <numFmt numFmtId="166" formatCode="0.000000000%"/>
  </numFmts>
  <fonts count="4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0"/>
      <name val="Arial"/>
      <family val="2"/>
    </font>
    <font>
      <sz val="10"/>
      <name val="Arial"/>
      <family val="2"/>
    </font>
    <font>
      <b/>
      <sz val="11"/>
      <name val="Arial"/>
      <family val="2"/>
    </font>
    <font>
      <sz val="10"/>
      <color theme="1"/>
      <name val="Arial"/>
      <family val="2"/>
    </font>
    <font>
      <sz val="11"/>
      <color theme="1"/>
      <name val="Arial"/>
      <family val="2"/>
    </font>
    <font>
      <sz val="10"/>
      <color theme="1"/>
      <name val="Calibri"/>
      <family val="2"/>
      <scheme val="minor"/>
    </font>
    <font>
      <b/>
      <sz val="10"/>
      <color theme="1"/>
      <name val="Arial"/>
      <family val="2"/>
    </font>
    <font>
      <sz val="10"/>
      <name val="Arial Black"/>
      <family val="2"/>
    </font>
    <font>
      <sz val="11"/>
      <color theme="1"/>
      <name val="Arial Black"/>
      <family val="2"/>
    </font>
    <font>
      <sz val="11"/>
      <name val="Calibri"/>
      <family val="2"/>
    </font>
    <font>
      <sz val="11"/>
      <color rgb="FF000000"/>
      <name val="Calibri"/>
      <family val="2"/>
    </font>
    <font>
      <sz val="12"/>
      <name val="Arial"/>
      <family val="2"/>
    </font>
    <font>
      <sz val="12"/>
      <color theme="1"/>
      <name val="Arial"/>
      <family val="2"/>
    </font>
    <font>
      <b/>
      <sz val="12"/>
      <name val="Arial"/>
      <family val="2"/>
    </font>
    <font>
      <b/>
      <sz val="12"/>
      <color theme="1"/>
      <name val="Arial"/>
      <family val="2"/>
    </font>
    <font>
      <b/>
      <sz val="12"/>
      <color indexed="10"/>
      <name val="Arial"/>
      <family val="2"/>
    </font>
    <font>
      <sz val="12"/>
      <color rgb="FF000000"/>
      <name val="Arial"/>
      <family val="2"/>
    </font>
    <font>
      <b/>
      <sz val="11"/>
      <color theme="1"/>
      <name val="Calibri"/>
      <family val="2"/>
      <scheme val="minor"/>
    </font>
    <font>
      <sz val="11"/>
      <name val="Arial"/>
      <family val="2"/>
    </font>
    <font>
      <sz val="14"/>
      <color theme="1"/>
      <name val="Arial"/>
      <family val="2"/>
    </font>
    <font>
      <sz val="14"/>
      <name val="Arial"/>
      <family val="2"/>
    </font>
    <font>
      <b/>
      <sz val="11"/>
      <color theme="1"/>
      <name val="Arial"/>
      <family val="2"/>
    </font>
    <font>
      <sz val="18"/>
      <color theme="1"/>
      <name val="Calibri"/>
      <family val="2"/>
      <scheme val="minor"/>
    </font>
    <font>
      <sz val="14"/>
      <color theme="1"/>
      <name val="Calibri"/>
      <family val="2"/>
      <scheme val="minor"/>
    </font>
    <font>
      <u/>
      <sz val="14"/>
      <color theme="1"/>
      <name val="Arial"/>
      <family val="2"/>
    </font>
    <font>
      <b/>
      <u/>
      <sz val="14"/>
      <color theme="1"/>
      <name val="Arial"/>
      <family val="2"/>
    </font>
    <font>
      <b/>
      <u/>
      <sz val="14"/>
      <name val="Arial"/>
      <family val="2"/>
    </font>
    <font>
      <b/>
      <sz val="14"/>
      <name val="Arial"/>
      <family val="2"/>
    </font>
    <font>
      <b/>
      <sz val="14"/>
      <color theme="1"/>
      <name val="Arial"/>
      <family val="2"/>
    </font>
    <font>
      <sz val="13"/>
      <color theme="1"/>
      <name val="Palatino Linotype"/>
      <family val="1"/>
    </font>
    <font>
      <b/>
      <sz val="18"/>
      <color theme="1"/>
      <name val="Arial"/>
      <family val="2"/>
    </font>
    <font>
      <b/>
      <u/>
      <sz val="22"/>
      <name val="Arial"/>
      <family val="2"/>
    </font>
    <font>
      <b/>
      <u/>
      <sz val="20"/>
      <name val="Arial"/>
      <family val="2"/>
    </font>
    <font>
      <b/>
      <sz val="13"/>
      <color theme="1"/>
      <name val="Palatino Linotype"/>
      <family val="1"/>
    </font>
    <font>
      <b/>
      <sz val="20"/>
      <name val="Arial Black"/>
      <family val="2"/>
    </font>
    <font>
      <b/>
      <sz val="24"/>
      <name val="Arial Black"/>
      <family val="2"/>
    </font>
    <font>
      <sz val="24"/>
      <color theme="1"/>
      <name val="Arial Black"/>
      <family val="2"/>
    </font>
    <font>
      <sz val="24"/>
      <name val="Arial Black"/>
      <family val="2"/>
    </font>
    <font>
      <sz val="24"/>
      <color theme="1"/>
      <name val="Calibri"/>
      <family val="2"/>
      <scheme val="minor"/>
    </font>
    <font>
      <b/>
      <sz val="18"/>
      <name val="Arial"/>
      <family val="2"/>
    </font>
  </fonts>
  <fills count="3">
    <fill>
      <patternFill patternType="none"/>
    </fill>
    <fill>
      <patternFill patternType="gray125"/>
    </fill>
    <fill>
      <patternFill patternType="solid">
        <fgColor theme="0"/>
        <bgColor indexed="64"/>
      </patternFill>
    </fill>
  </fills>
  <borders count="9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8"/>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64"/>
      </left>
      <right style="thin">
        <color indexed="64"/>
      </right>
      <top style="thin">
        <color indexed="64"/>
      </top>
      <bottom style="thin">
        <color indexed="8"/>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auto="1"/>
      </bottom>
      <diagonal/>
    </border>
    <border>
      <left/>
      <right/>
      <top/>
      <bottom style="thin">
        <color indexed="64"/>
      </bottom>
      <diagonal/>
    </border>
    <border>
      <left/>
      <right style="thin">
        <color indexed="64"/>
      </right>
      <top/>
      <bottom style="thin">
        <color indexed="64"/>
      </bottom>
      <diagonal/>
    </border>
    <border>
      <left/>
      <right/>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auto="1"/>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8"/>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style="thin">
        <color indexed="64"/>
      </top>
      <bottom style="thin">
        <color indexed="8"/>
      </bottom>
      <diagonal/>
    </border>
    <border>
      <left/>
      <right/>
      <top style="thin">
        <color indexed="8"/>
      </top>
      <bottom/>
      <diagonal/>
    </border>
    <border>
      <left/>
      <right style="thin">
        <color indexed="8"/>
      </right>
      <top/>
      <bottom style="thin">
        <color indexed="8"/>
      </bottom>
      <diagonal/>
    </border>
  </borders>
  <cellStyleXfs count="4">
    <xf numFmtId="0" fontId="0" fillId="0" borderId="0"/>
    <xf numFmtId="0" fontId="14" fillId="0" borderId="0">
      <alignment vertical="center"/>
    </xf>
    <xf numFmtId="0" fontId="15" fillId="0" borderId="0"/>
    <xf numFmtId="164" fontId="4" fillId="0" borderId="0" applyFont="0" applyFill="0" applyBorder="0" applyAlignment="0" applyProtection="0"/>
  </cellStyleXfs>
  <cellXfs count="633">
    <xf numFmtId="0" fontId="0" fillId="0" borderId="0" xfId="0"/>
    <xf numFmtId="2" fontId="0" fillId="0" borderId="0" xfId="0" applyNumberFormat="1"/>
    <xf numFmtId="0" fontId="0" fillId="0" borderId="0" xfId="0" applyFont="1"/>
    <xf numFmtId="2" fontId="5" fillId="0" borderId="0" xfId="0" applyNumberFormat="1" applyFont="1" applyBorder="1"/>
    <xf numFmtId="0" fontId="9" fillId="0" borderId="0" xfId="0" applyFont="1"/>
    <xf numFmtId="0" fontId="8" fillId="0" borderId="0" xfId="0" applyFont="1"/>
    <xf numFmtId="2" fontId="8" fillId="0" borderId="0" xfId="0" applyNumberFormat="1" applyFont="1"/>
    <xf numFmtId="0" fontId="8" fillId="0" borderId="0" xfId="0" applyFont="1" applyBorder="1"/>
    <xf numFmtId="0" fontId="5" fillId="0" borderId="0" xfId="0" applyFont="1" applyBorder="1"/>
    <xf numFmtId="0" fontId="8" fillId="0" borderId="8" xfId="0" applyFont="1" applyBorder="1"/>
    <xf numFmtId="0" fontId="0" fillId="0" borderId="0" xfId="0" applyBorder="1"/>
    <xf numFmtId="0" fontId="10" fillId="0" borderId="0" xfId="0" applyFont="1" applyBorder="1"/>
    <xf numFmtId="0" fontId="12" fillId="0" borderId="0" xfId="0" applyFont="1" applyBorder="1" applyAlignment="1">
      <alignment horizontal="left"/>
    </xf>
    <xf numFmtId="2" fontId="6" fillId="0" borderId="0" xfId="0" applyNumberFormat="1" applyFont="1" applyBorder="1"/>
    <xf numFmtId="2" fontId="8" fillId="0" borderId="0" xfId="0" applyNumberFormat="1" applyFont="1" applyBorder="1"/>
    <xf numFmtId="0" fontId="8" fillId="0" borderId="12" xfId="0" applyFont="1" applyBorder="1"/>
    <xf numFmtId="0" fontId="8" fillId="0" borderId="11" xfId="0" applyFont="1" applyBorder="1"/>
    <xf numFmtId="0" fontId="12" fillId="0" borderId="0" xfId="0" applyFont="1" applyBorder="1"/>
    <xf numFmtId="0" fontId="11" fillId="0" borderId="12" xfId="0" applyFont="1" applyBorder="1"/>
    <xf numFmtId="0" fontId="6" fillId="0" borderId="27" xfId="0" applyFont="1" applyBorder="1" applyAlignment="1">
      <alignment horizontal="left"/>
    </xf>
    <xf numFmtId="0" fontId="6" fillId="0" borderId="16" xfId="0" applyNumberFormat="1" applyFont="1" applyBorder="1" applyAlignment="1">
      <alignment horizontal="center"/>
    </xf>
    <xf numFmtId="2" fontId="6" fillId="0" borderId="17" xfId="0" applyNumberFormat="1" applyFont="1" applyBorder="1" applyAlignment="1">
      <alignment horizontal="center"/>
    </xf>
    <xf numFmtId="2" fontId="5" fillId="0" borderId="11" xfId="0" applyNumberFormat="1" applyFont="1" applyBorder="1"/>
    <xf numFmtId="0" fontId="5" fillId="0" borderId="12" xfId="0" applyFont="1" applyBorder="1"/>
    <xf numFmtId="0" fontId="10" fillId="0" borderId="11" xfId="0" applyFont="1" applyBorder="1"/>
    <xf numFmtId="0" fontId="13" fillId="0" borderId="0" xfId="0" applyFont="1" applyBorder="1" applyAlignment="1">
      <alignment horizontal="left"/>
    </xf>
    <xf numFmtId="0" fontId="8" fillId="0" borderId="11" xfId="0" applyFont="1" applyBorder="1" applyAlignment="1">
      <alignment horizontal="center"/>
    </xf>
    <xf numFmtId="0" fontId="8" fillId="0" borderId="12" xfId="0" applyFont="1" applyBorder="1" applyAlignment="1">
      <alignment horizontal="center"/>
    </xf>
    <xf numFmtId="0" fontId="8" fillId="0" borderId="32" xfId="0" applyFont="1" applyBorder="1"/>
    <xf numFmtId="0" fontId="8" fillId="0" borderId="0" xfId="0" applyFont="1" applyAlignment="1">
      <alignment horizontal="left" wrapText="1"/>
    </xf>
    <xf numFmtId="0" fontId="8" fillId="0" borderId="0" xfId="0" applyFont="1" applyAlignment="1">
      <alignment horizontal="center"/>
    </xf>
    <xf numFmtId="16" fontId="0" fillId="0" borderId="0" xfId="0" applyNumberFormat="1"/>
    <xf numFmtId="0" fontId="8" fillId="0" borderId="14" xfId="0" applyFont="1" applyBorder="1"/>
    <xf numFmtId="1" fontId="8" fillId="0" borderId="0" xfId="0" applyNumberFormat="1" applyFont="1" applyBorder="1"/>
    <xf numFmtId="0" fontId="6" fillId="0" borderId="12" xfId="0" applyFont="1" applyBorder="1" applyAlignment="1">
      <alignment horizontal="left"/>
    </xf>
    <xf numFmtId="0" fontId="6" fillId="0" borderId="0" xfId="0" applyNumberFormat="1" applyFont="1" applyBorder="1"/>
    <xf numFmtId="0" fontId="8" fillId="0" borderId="21" xfId="0" applyFont="1" applyBorder="1"/>
    <xf numFmtId="2" fontId="8" fillId="0" borderId="13" xfId="0" applyNumberFormat="1" applyFont="1" applyBorder="1"/>
    <xf numFmtId="0" fontId="8" fillId="0" borderId="0" xfId="0" applyFont="1" applyBorder="1" applyAlignment="1">
      <alignment horizontal="center"/>
    </xf>
    <xf numFmtId="0" fontId="5" fillId="0" borderId="0" xfId="0" applyFont="1" applyBorder="1" applyAlignment="1">
      <alignment horizontal="center"/>
    </xf>
    <xf numFmtId="0" fontId="8" fillId="0" borderId="0" xfId="0" applyFont="1" applyBorder="1" applyAlignment="1">
      <alignment horizontal="center"/>
    </xf>
    <xf numFmtId="0" fontId="8" fillId="0" borderId="43" xfId="0" applyFont="1" applyBorder="1"/>
    <xf numFmtId="2" fontId="6" fillId="0" borderId="46" xfId="0" applyNumberFormat="1" applyFont="1" applyBorder="1"/>
    <xf numFmtId="0" fontId="6" fillId="0" borderId="52" xfId="0" applyFont="1" applyBorder="1"/>
    <xf numFmtId="0" fontId="8" fillId="0" borderId="53" xfId="0" applyFont="1" applyBorder="1"/>
    <xf numFmtId="0" fontId="6" fillId="0" borderId="54" xfId="0" applyFont="1" applyBorder="1"/>
    <xf numFmtId="0" fontId="8" fillId="0" borderId="55" xfId="0" applyFont="1" applyBorder="1"/>
    <xf numFmtId="2" fontId="6" fillId="0" borderId="55" xfId="0" applyNumberFormat="1" applyFont="1" applyBorder="1"/>
    <xf numFmtId="0" fontId="5" fillId="0" borderId="52" xfId="0" applyFont="1" applyBorder="1"/>
    <xf numFmtId="0" fontId="5" fillId="0" borderId="54" xfId="0" applyFont="1" applyBorder="1"/>
    <xf numFmtId="0" fontId="8" fillId="0" borderId="52" xfId="0" applyFont="1" applyBorder="1" applyAlignment="1">
      <alignment horizontal="center"/>
    </xf>
    <xf numFmtId="0" fontId="8" fillId="0" borderId="53" xfId="0" applyFont="1" applyBorder="1" applyAlignment="1">
      <alignment horizontal="center" wrapText="1"/>
    </xf>
    <xf numFmtId="0" fontId="8" fillId="0" borderId="56" xfId="0" applyFont="1" applyBorder="1" applyAlignment="1">
      <alignment horizontal="center" wrapText="1"/>
    </xf>
    <xf numFmtId="0" fontId="8" fillId="0" borderId="55" xfId="0" applyFont="1" applyBorder="1" applyAlignment="1">
      <alignment horizontal="center"/>
    </xf>
    <xf numFmtId="0" fontId="8" fillId="0" borderId="57" xfId="0" applyFont="1" applyBorder="1" applyAlignment="1">
      <alignment horizontal="center"/>
    </xf>
    <xf numFmtId="2" fontId="6" fillId="0" borderId="57" xfId="0" applyNumberFormat="1" applyFont="1" applyBorder="1"/>
    <xf numFmtId="0" fontId="17" fillId="0" borderId="0" xfId="0" applyFont="1" applyBorder="1"/>
    <xf numFmtId="0" fontId="17" fillId="0" borderId="11" xfId="0" applyFont="1" applyBorder="1"/>
    <xf numFmtId="0" fontId="18" fillId="0" borderId="12" xfId="0" applyFont="1" applyBorder="1"/>
    <xf numFmtId="0" fontId="16" fillId="0" borderId="0" xfId="0" applyFont="1" applyBorder="1" applyAlignment="1">
      <alignment horizontal="center"/>
    </xf>
    <xf numFmtId="2" fontId="16" fillId="0" borderId="0" xfId="0" applyNumberFormat="1" applyFont="1" applyBorder="1" applyAlignment="1">
      <alignment horizontal="center"/>
    </xf>
    <xf numFmtId="0" fontId="17" fillId="0" borderId="0" xfId="0" applyFont="1"/>
    <xf numFmtId="0" fontId="19" fillId="0" borderId="0" xfId="0" applyFont="1" applyBorder="1"/>
    <xf numFmtId="0" fontId="18" fillId="0" borderId="0" xfId="0" applyFont="1" applyBorder="1"/>
    <xf numFmtId="0" fontId="18" fillId="0" borderId="0" xfId="0" applyFont="1" applyBorder="1" applyAlignment="1">
      <alignment horizontal="center"/>
    </xf>
    <xf numFmtId="2" fontId="18" fillId="0" borderId="0" xfId="0" applyNumberFormat="1" applyFont="1" applyBorder="1" applyAlignment="1">
      <alignment horizontal="center"/>
    </xf>
    <xf numFmtId="0" fontId="19" fillId="0" borderId="12" xfId="0" applyFont="1" applyBorder="1"/>
    <xf numFmtId="0" fontId="17" fillId="0" borderId="0" xfId="0" applyFont="1" applyBorder="1" applyAlignment="1">
      <alignment horizontal="center"/>
    </xf>
    <xf numFmtId="0" fontId="16" fillId="0" borderId="0" xfId="0" applyFont="1" applyBorder="1"/>
    <xf numFmtId="2" fontId="17" fillId="0" borderId="0" xfId="0" applyNumberFormat="1" applyFont="1" applyBorder="1" applyAlignment="1">
      <alignment horizontal="center"/>
    </xf>
    <xf numFmtId="0" fontId="17" fillId="0" borderId="12" xfId="0" applyFont="1" applyBorder="1"/>
    <xf numFmtId="2" fontId="17" fillId="0" borderId="0" xfId="0" applyNumberFormat="1" applyFont="1" applyBorder="1"/>
    <xf numFmtId="2" fontId="18" fillId="0" borderId="11" xfId="0" applyNumberFormat="1" applyFont="1" applyBorder="1"/>
    <xf numFmtId="0" fontId="16" fillId="0" borderId="5" xfId="0" applyFont="1" applyBorder="1" applyAlignment="1">
      <alignment horizontal="left"/>
    </xf>
    <xf numFmtId="0" fontId="16" fillId="0" borderId="5" xfId="0" applyFont="1" applyBorder="1" applyAlignment="1">
      <alignment horizontal="center"/>
    </xf>
    <xf numFmtId="0" fontId="16" fillId="0" borderId="31" xfId="0" applyFont="1" applyBorder="1" applyAlignment="1">
      <alignment horizontal="center"/>
    </xf>
    <xf numFmtId="0" fontId="16" fillId="0" borderId="29" xfId="0" applyFont="1" applyBorder="1" applyAlignment="1"/>
    <xf numFmtId="0" fontId="17" fillId="0" borderId="3" xfId="0" applyFont="1" applyBorder="1"/>
    <xf numFmtId="0" fontId="17" fillId="0" borderId="28" xfId="0" applyFont="1" applyBorder="1"/>
    <xf numFmtId="0" fontId="17" fillId="0" borderId="16" xfId="0" applyFont="1" applyBorder="1" applyAlignment="1">
      <alignment horizontal="center"/>
    </xf>
    <xf numFmtId="2" fontId="17" fillId="0" borderId="23" xfId="0" applyNumberFormat="1" applyFont="1" applyBorder="1" applyAlignment="1">
      <alignment horizontal="center"/>
    </xf>
    <xf numFmtId="0" fontId="16" fillId="0" borderId="28" xfId="0" applyFont="1" applyBorder="1" applyAlignment="1"/>
    <xf numFmtId="0" fontId="16" fillId="0" borderId="16" xfId="0" applyFont="1" applyBorder="1" applyAlignment="1">
      <alignment horizontal="center"/>
    </xf>
    <xf numFmtId="1" fontId="16" fillId="0" borderId="23" xfId="0" applyNumberFormat="1" applyFont="1" applyBorder="1" applyAlignment="1">
      <alignment horizontal="center"/>
    </xf>
    <xf numFmtId="0" fontId="16" fillId="0" borderId="26" xfId="0" applyFont="1" applyBorder="1"/>
    <xf numFmtId="0" fontId="16" fillId="0" borderId="25" xfId="0" applyFont="1" applyBorder="1" applyAlignment="1">
      <alignment horizontal="right"/>
    </xf>
    <xf numFmtId="0" fontId="16" fillId="0" borderId="3" xfId="0" applyFont="1" applyBorder="1" applyAlignment="1">
      <alignment horizontal="right"/>
    </xf>
    <xf numFmtId="0" fontId="16" fillId="0" borderId="12" xfId="0" applyFont="1" applyBorder="1" applyAlignment="1"/>
    <xf numFmtId="0" fontId="16" fillId="0" borderId="23" xfId="0" applyFont="1" applyBorder="1" applyAlignment="1">
      <alignment horizontal="center"/>
    </xf>
    <xf numFmtId="0" fontId="19" fillId="0" borderId="0" xfId="0" applyFont="1"/>
    <xf numFmtId="2" fontId="17" fillId="0" borderId="0" xfId="0" applyNumberFormat="1" applyFont="1"/>
    <xf numFmtId="2" fontId="18" fillId="0" borderId="0" xfId="0" applyNumberFormat="1" applyFont="1"/>
    <xf numFmtId="2" fontId="18" fillId="0" borderId="0" xfId="0" applyNumberFormat="1" applyFont="1" applyBorder="1"/>
    <xf numFmtId="0" fontId="17" fillId="0" borderId="0" xfId="0" applyFont="1" applyBorder="1" applyAlignment="1">
      <alignment wrapText="1"/>
    </xf>
    <xf numFmtId="0" fontId="16" fillId="0" borderId="16" xfId="0" applyFont="1" applyBorder="1" applyAlignment="1">
      <alignment horizontal="left"/>
    </xf>
    <xf numFmtId="0" fontId="17" fillId="0" borderId="24" xfId="0" applyFont="1" applyBorder="1"/>
    <xf numFmtId="0" fontId="16" fillId="0" borderId="27" xfId="0" applyFont="1" applyBorder="1" applyAlignment="1"/>
    <xf numFmtId="0" fontId="16" fillId="0" borderId="16" xfId="0" applyFont="1" applyBorder="1"/>
    <xf numFmtId="0" fontId="16" fillId="0" borderId="16" xfId="0" applyFont="1" applyBorder="1" applyAlignment="1"/>
    <xf numFmtId="1" fontId="16" fillId="0" borderId="25" xfId="0" applyNumberFormat="1" applyFont="1" applyBorder="1" applyAlignment="1">
      <alignment horizontal="right"/>
    </xf>
    <xf numFmtId="0" fontId="17" fillId="0" borderId="0" xfId="0" applyFont="1" applyFill="1" applyBorder="1" applyAlignment="1">
      <alignment horizontal="left" vertical="top"/>
    </xf>
    <xf numFmtId="0" fontId="17" fillId="0" borderId="0" xfId="0" applyFont="1" applyFill="1" applyBorder="1" applyAlignment="1">
      <alignment horizontal="center" vertical="top"/>
    </xf>
    <xf numFmtId="0" fontId="17" fillId="0" borderId="0" xfId="0" applyFont="1" applyBorder="1" applyAlignment="1"/>
    <xf numFmtId="1" fontId="17" fillId="0" borderId="0" xfId="0" applyNumberFormat="1" applyFont="1" applyBorder="1" applyAlignment="1">
      <alignment horizontal="center"/>
    </xf>
    <xf numFmtId="0" fontId="16" fillId="0" borderId="0" xfId="0" applyFont="1" applyBorder="1" applyAlignment="1">
      <alignment horizontal="left" wrapText="1"/>
    </xf>
    <xf numFmtId="0" fontId="21" fillId="0" borderId="0" xfId="1" applyFont="1" applyFill="1" applyBorder="1" applyAlignment="1">
      <alignment horizontal="center" vertical="top"/>
    </xf>
    <xf numFmtId="0" fontId="17" fillId="0" borderId="0" xfId="0" applyFont="1" applyFill="1" applyBorder="1" applyAlignment="1">
      <alignment horizontal="left" vertical="top" wrapText="1"/>
    </xf>
    <xf numFmtId="0" fontId="16" fillId="0" borderId="0" xfId="0" applyFont="1" applyBorder="1" applyAlignment="1">
      <alignment horizontal="center" wrapText="1"/>
    </xf>
    <xf numFmtId="2" fontId="17" fillId="0" borderId="0" xfId="0" applyNumberFormat="1" applyFont="1" applyBorder="1" applyAlignment="1">
      <alignment horizontal="center" wrapText="1"/>
    </xf>
    <xf numFmtId="0" fontId="21" fillId="0" borderId="0" xfId="2" applyFont="1" applyFill="1" applyBorder="1" applyAlignment="1">
      <alignment horizontal="left" vertical="top"/>
    </xf>
    <xf numFmtId="0" fontId="21" fillId="0" borderId="0" xfId="2" applyFont="1" applyFill="1" applyBorder="1" applyAlignment="1">
      <alignment horizontal="center" vertical="top"/>
    </xf>
    <xf numFmtId="0" fontId="16" fillId="0" borderId="18" xfId="0" applyFont="1" applyBorder="1" applyAlignment="1"/>
    <xf numFmtId="1" fontId="16" fillId="0" borderId="16" xfId="0" applyNumberFormat="1" applyFont="1" applyBorder="1" applyAlignment="1">
      <alignment horizontal="center"/>
    </xf>
    <xf numFmtId="2" fontId="16" fillId="0" borderId="0" xfId="0" applyNumberFormat="1" applyFont="1" applyBorder="1"/>
    <xf numFmtId="1" fontId="16" fillId="0" borderId="11" xfId="0" applyNumberFormat="1" applyFont="1" applyBorder="1"/>
    <xf numFmtId="0" fontId="16" fillId="0" borderId="3" xfId="0" applyFont="1" applyBorder="1"/>
    <xf numFmtId="0" fontId="17" fillId="0" borderId="0" xfId="0" applyFont="1" applyBorder="1" applyAlignment="1">
      <alignment horizontal="left" vertical="center" wrapText="1"/>
    </xf>
    <xf numFmtId="0" fontId="17" fillId="0" borderId="0" xfId="0" applyFont="1" applyBorder="1" applyAlignment="1">
      <alignment horizontal="center" vertical="center" wrapText="1"/>
    </xf>
    <xf numFmtId="2" fontId="16" fillId="0" borderId="11" xfId="0" applyNumberFormat="1" applyFont="1" applyBorder="1"/>
    <xf numFmtId="0" fontId="17" fillId="0" borderId="3" xfId="0" applyFont="1" applyBorder="1" applyAlignment="1">
      <alignment horizontal="right"/>
    </xf>
    <xf numFmtId="0" fontId="16" fillId="0" borderId="22" xfId="0" applyFont="1" applyBorder="1" applyAlignment="1">
      <alignment horizontal="right"/>
    </xf>
    <xf numFmtId="0" fontId="16" fillId="0" borderId="3" xfId="0" applyFont="1" applyBorder="1" applyAlignment="1"/>
    <xf numFmtId="2" fontId="17" fillId="0" borderId="0" xfId="0" applyNumberFormat="1" applyFont="1" applyBorder="1" applyAlignment="1">
      <alignment wrapText="1"/>
    </xf>
    <xf numFmtId="0" fontId="16" fillId="0" borderId="0" xfId="0" applyFont="1" applyBorder="1" applyAlignment="1"/>
    <xf numFmtId="0" fontId="18" fillId="0" borderId="0" xfId="0" applyFont="1" applyBorder="1" applyAlignment="1"/>
    <xf numFmtId="0" fontId="18" fillId="0" borderId="0" xfId="0" applyFont="1"/>
    <xf numFmtId="0" fontId="16" fillId="0" borderId="22" xfId="0" applyFont="1" applyBorder="1"/>
    <xf numFmtId="0" fontId="18" fillId="0" borderId="8" xfId="0" applyFont="1" applyBorder="1"/>
    <xf numFmtId="0" fontId="16" fillId="0" borderId="0" xfId="0" applyFont="1" applyFill="1" applyBorder="1"/>
    <xf numFmtId="0" fontId="16" fillId="0" borderId="0" xfId="0" applyFont="1" applyFill="1" applyBorder="1" applyAlignment="1">
      <alignment horizontal="center"/>
    </xf>
    <xf numFmtId="0" fontId="16" fillId="0" borderId="22" xfId="0" applyFont="1" applyBorder="1" applyAlignment="1"/>
    <xf numFmtId="0" fontId="18" fillId="0" borderId="3" xfId="0" applyFont="1" applyBorder="1"/>
    <xf numFmtId="0" fontId="16" fillId="0" borderId="66" xfId="0" applyFont="1" applyBorder="1" applyAlignment="1"/>
    <xf numFmtId="0" fontId="16" fillId="0" borderId="70" xfId="0" applyFont="1" applyBorder="1" applyAlignment="1"/>
    <xf numFmtId="1" fontId="16" fillId="0" borderId="3" xfId="0" applyNumberFormat="1" applyFont="1" applyBorder="1" applyAlignment="1">
      <alignment horizontal="right"/>
    </xf>
    <xf numFmtId="0" fontId="16" fillId="0" borderId="5" xfId="0" applyFont="1" applyBorder="1" applyAlignment="1"/>
    <xf numFmtId="1" fontId="16" fillId="0" borderId="3" xfId="0" applyNumberFormat="1" applyFont="1" applyBorder="1"/>
    <xf numFmtId="0" fontId="16" fillId="0" borderId="12" xfId="0" applyFont="1" applyBorder="1" applyAlignment="1">
      <alignment horizontal="center" wrapText="1"/>
    </xf>
    <xf numFmtId="2" fontId="17" fillId="0" borderId="16" xfId="0" applyNumberFormat="1" applyFont="1" applyBorder="1" applyAlignment="1">
      <alignment horizontal="center"/>
    </xf>
    <xf numFmtId="1" fontId="17" fillId="0" borderId="23" xfId="0" applyNumberFormat="1" applyFont="1" applyBorder="1" applyAlignment="1">
      <alignment horizontal="center"/>
    </xf>
    <xf numFmtId="0" fontId="17" fillId="0" borderId="0" xfId="0" applyFont="1" applyFill="1" applyBorder="1"/>
    <xf numFmtId="0" fontId="17" fillId="0" borderId="0" xfId="0" applyFont="1" applyBorder="1" applyAlignment="1">
      <alignment horizontal="left"/>
    </xf>
    <xf numFmtId="0" fontId="17" fillId="0" borderId="16" xfId="0" applyFont="1" applyBorder="1"/>
    <xf numFmtId="2" fontId="17" fillId="0" borderId="23" xfId="0" applyNumberFormat="1" applyFont="1" applyBorder="1"/>
    <xf numFmtId="0" fontId="17" fillId="0" borderId="7" xfId="0" applyFont="1" applyBorder="1"/>
    <xf numFmtId="1" fontId="21" fillId="0" borderId="0" xfId="0" applyNumberFormat="1" applyFont="1" applyFill="1" applyBorder="1" applyAlignment="1">
      <alignment horizontal="center" vertical="center" wrapText="1" shrinkToFit="1"/>
    </xf>
    <xf numFmtId="0" fontId="21" fillId="0" borderId="0" xfId="0" applyFont="1" applyFill="1" applyBorder="1" applyAlignment="1">
      <alignment horizontal="center" vertical="top"/>
    </xf>
    <xf numFmtId="1" fontId="18" fillId="0" borderId="0" xfId="0" applyNumberFormat="1" applyFont="1" applyBorder="1" applyAlignment="1">
      <alignment horizontal="center"/>
    </xf>
    <xf numFmtId="0" fontId="17" fillId="0" borderId="0" xfId="0" applyFont="1" applyFill="1" applyBorder="1" applyAlignment="1">
      <alignment horizontal="center"/>
    </xf>
    <xf numFmtId="0" fontId="17" fillId="0" borderId="0" xfId="0" applyFont="1" applyFill="1" applyBorder="1" applyAlignment="1">
      <alignment horizontal="left" vertical="center"/>
    </xf>
    <xf numFmtId="0" fontId="16" fillId="0" borderId="0" xfId="0" applyFont="1" applyFill="1" applyBorder="1" applyAlignment="1">
      <alignment horizontal="left" vertical="center"/>
    </xf>
    <xf numFmtId="0" fontId="17" fillId="0" borderId="33" xfId="0" applyFont="1" applyBorder="1"/>
    <xf numFmtId="0" fontId="16" fillId="0" borderId="26" xfId="0" applyFont="1" applyBorder="1" applyAlignment="1"/>
    <xf numFmtId="0" fontId="16" fillId="0" borderId="30" xfId="0" applyFont="1" applyBorder="1" applyAlignment="1"/>
    <xf numFmtId="2" fontId="18" fillId="0" borderId="3" xfId="0" applyNumberFormat="1" applyFont="1" applyBorder="1"/>
    <xf numFmtId="0" fontId="17" fillId="0" borderId="8" xfId="0" applyFont="1" applyBorder="1"/>
    <xf numFmtId="0" fontId="17" fillId="0" borderId="0" xfId="0" applyFont="1" applyBorder="1" applyAlignment="1">
      <alignment horizontal="center" vertical="top"/>
    </xf>
    <xf numFmtId="0" fontId="18" fillId="0" borderId="0" xfId="0" applyFont="1" applyBorder="1" applyAlignment="1">
      <alignment horizontal="left" vertical="top" wrapText="1"/>
    </xf>
    <xf numFmtId="0" fontId="16" fillId="0" borderId="0" xfId="0" applyFont="1" applyBorder="1" applyAlignment="1">
      <alignment horizontal="center" vertical="top" wrapText="1"/>
    </xf>
    <xf numFmtId="2" fontId="19" fillId="0" borderId="0" xfId="0" applyNumberFormat="1" applyFont="1" applyBorder="1" applyAlignment="1">
      <alignment horizontal="center" wrapText="1"/>
    </xf>
    <xf numFmtId="0" fontId="16" fillId="0" borderId="0" xfId="0" applyFont="1" applyBorder="1" applyAlignment="1">
      <alignment wrapText="1"/>
    </xf>
    <xf numFmtId="0" fontId="19" fillId="0" borderId="0" xfId="0" applyFont="1" applyBorder="1" applyAlignment="1">
      <alignment horizontal="center"/>
    </xf>
    <xf numFmtId="0" fontId="18" fillId="0" borderId="0" xfId="0" applyFont="1" applyBorder="1" applyAlignment="1">
      <alignment vertical="top"/>
    </xf>
    <xf numFmtId="1" fontId="16" fillId="0" borderId="0" xfId="0" applyNumberFormat="1" applyFont="1" applyBorder="1" applyAlignment="1">
      <alignment horizontal="center"/>
    </xf>
    <xf numFmtId="0" fontId="16" fillId="0" borderId="3" xfId="0" applyFont="1" applyBorder="1" applyAlignment="1">
      <alignment horizontal="left"/>
    </xf>
    <xf numFmtId="0" fontId="16" fillId="0" borderId="3" xfId="0" applyFont="1" applyBorder="1" applyAlignment="1">
      <alignment horizontal="center"/>
    </xf>
    <xf numFmtId="0" fontId="17" fillId="0" borderId="3" xfId="0" applyFont="1" applyBorder="1" applyAlignment="1">
      <alignment horizontal="center"/>
    </xf>
    <xf numFmtId="2" fontId="17" fillId="0" borderId="3" xfId="0" applyNumberFormat="1" applyFont="1" applyBorder="1" applyAlignment="1">
      <alignment horizontal="center"/>
    </xf>
    <xf numFmtId="1" fontId="16" fillId="0" borderId="3" xfId="0" applyNumberFormat="1" applyFont="1" applyBorder="1" applyAlignment="1">
      <alignment horizontal="center"/>
    </xf>
    <xf numFmtId="0" fontId="20" fillId="0" borderId="47" xfId="0" applyFont="1" applyBorder="1" applyAlignment="1">
      <alignment horizontal="center"/>
    </xf>
    <xf numFmtId="0" fontId="20" fillId="0" borderId="71" xfId="0" applyFont="1" applyBorder="1" applyAlignment="1">
      <alignment horizontal="center"/>
    </xf>
    <xf numFmtId="0" fontId="20" fillId="0" borderId="72" xfId="0" applyFont="1" applyBorder="1" applyAlignment="1">
      <alignment horizontal="center"/>
    </xf>
    <xf numFmtId="2" fontId="16" fillId="0" borderId="0" xfId="0" applyNumberFormat="1" applyFont="1" applyBorder="1" applyAlignment="1">
      <alignment wrapText="1"/>
    </xf>
    <xf numFmtId="2" fontId="16" fillId="0" borderId="0" xfId="0" applyNumberFormat="1" applyFont="1" applyBorder="1" applyAlignment="1">
      <alignment horizontal="center" wrapText="1"/>
    </xf>
    <xf numFmtId="0" fontId="19" fillId="0" borderId="0" xfId="0" applyFont="1" applyBorder="1" applyAlignment="1">
      <alignment wrapText="1"/>
    </xf>
    <xf numFmtId="0" fontId="19" fillId="0" borderId="0" xfId="0" applyFont="1" applyBorder="1" applyAlignment="1">
      <alignment vertical="top"/>
    </xf>
    <xf numFmtId="0" fontId="20" fillId="0" borderId="63" xfId="0" applyFont="1" applyBorder="1" applyAlignment="1">
      <alignment horizontal="center"/>
    </xf>
    <xf numFmtId="0" fontId="20" fillId="0" borderId="8" xfId="0" applyFont="1" applyBorder="1" applyAlignment="1">
      <alignment horizontal="center"/>
    </xf>
    <xf numFmtId="0" fontId="16" fillId="0" borderId="0" xfId="0" applyFont="1" applyBorder="1" applyAlignment="1">
      <alignment horizontal="left" vertical="top" wrapText="1"/>
    </xf>
    <xf numFmtId="0" fontId="16" fillId="0" borderId="3" xfId="0" applyFont="1" applyBorder="1" applyAlignment="1">
      <alignment horizontal="center"/>
    </xf>
    <xf numFmtId="0" fontId="16" fillId="0" borderId="3" xfId="0" applyFont="1" applyBorder="1" applyAlignment="1">
      <alignment horizontal="center" wrapText="1"/>
    </xf>
    <xf numFmtId="0" fontId="16" fillId="0" borderId="3" xfId="0" applyFont="1" applyBorder="1" applyAlignment="1">
      <alignment horizontal="center"/>
    </xf>
    <xf numFmtId="0" fontId="16" fillId="0" borderId="3" xfId="0" applyFont="1" applyBorder="1" applyAlignment="1">
      <alignment wrapText="1"/>
    </xf>
    <xf numFmtId="0" fontId="17" fillId="0" borderId="0" xfId="0" applyFont="1" applyAlignment="1">
      <alignment horizontal="center"/>
    </xf>
    <xf numFmtId="2" fontId="23" fillId="0" borderId="0" xfId="0" applyNumberFormat="1" applyFont="1" applyBorder="1" applyAlignment="1">
      <alignment horizontal="center"/>
    </xf>
    <xf numFmtId="0" fontId="16" fillId="0" borderId="62" xfId="0" applyFont="1" applyBorder="1" applyAlignment="1">
      <alignment horizontal="center"/>
    </xf>
    <xf numFmtId="0" fontId="16" fillId="0" borderId="76" xfId="0" applyFont="1" applyBorder="1" applyAlignment="1">
      <alignment horizontal="center" wrapText="1"/>
    </xf>
    <xf numFmtId="0" fontId="16" fillId="0" borderId="76" xfId="0" applyFont="1" applyBorder="1" applyAlignment="1">
      <alignment horizontal="center"/>
    </xf>
    <xf numFmtId="0" fontId="16" fillId="0" borderId="77" xfId="0" applyFont="1" applyBorder="1" applyAlignment="1">
      <alignment horizontal="center"/>
    </xf>
    <xf numFmtId="1" fontId="18" fillId="0" borderId="0" xfId="0" applyNumberFormat="1" applyFont="1" applyBorder="1"/>
    <xf numFmtId="0" fontId="16" fillId="0" borderId="3" xfId="0" applyFont="1" applyBorder="1" applyAlignment="1">
      <alignment horizontal="center"/>
    </xf>
    <xf numFmtId="0" fontId="16" fillId="0" borderId="3" xfId="0" applyFont="1" applyBorder="1" applyAlignment="1">
      <alignment horizontal="center" wrapText="1"/>
    </xf>
    <xf numFmtId="165" fontId="0" fillId="0" borderId="0" xfId="0" applyNumberFormat="1"/>
    <xf numFmtId="0" fontId="22" fillId="0" borderId="0" xfId="0" applyFont="1" applyAlignment="1">
      <alignment horizontal="center"/>
    </xf>
    <xf numFmtId="0" fontId="8" fillId="0" borderId="12" xfId="0" applyFont="1" applyBorder="1" applyAlignment="1">
      <alignment horizontal="right"/>
    </xf>
    <xf numFmtId="0" fontId="8" fillId="0" borderId="12" xfId="0" applyFont="1" applyBorder="1" applyAlignment="1">
      <alignment horizontal="left"/>
    </xf>
    <xf numFmtId="1" fontId="0" fillId="0" borderId="0" xfId="0" applyNumberFormat="1"/>
    <xf numFmtId="0" fontId="0" fillId="2" borderId="0" xfId="0" applyFill="1"/>
    <xf numFmtId="1" fontId="8" fillId="0" borderId="12" xfId="0" applyNumberFormat="1" applyFont="1" applyBorder="1" applyAlignment="1">
      <alignment horizontal="right"/>
    </xf>
    <xf numFmtId="0" fontId="25" fillId="0" borderId="0" xfId="0" applyFont="1" applyBorder="1" applyAlignment="1">
      <alignment horizontal="center"/>
    </xf>
    <xf numFmtId="0" fontId="25" fillId="0" borderId="0" xfId="0" applyFont="1" applyBorder="1" applyAlignment="1">
      <alignment horizontal="center" vertical="top" wrapText="1"/>
    </xf>
    <xf numFmtId="0" fontId="25" fillId="0" borderId="0" xfId="0" applyFont="1" applyBorder="1" applyAlignment="1">
      <alignment horizontal="center" wrapText="1"/>
    </xf>
    <xf numFmtId="2" fontId="24" fillId="0" borderId="0" xfId="0" applyNumberFormat="1" applyFont="1" applyBorder="1" applyAlignment="1">
      <alignment wrapText="1"/>
    </xf>
    <xf numFmtId="2" fontId="25" fillId="0" borderId="0" xfId="0" applyNumberFormat="1" applyFont="1" applyBorder="1" applyAlignment="1">
      <alignment wrapText="1"/>
    </xf>
    <xf numFmtId="0" fontId="0" fillId="2" borderId="0" xfId="0" applyFont="1" applyFill="1"/>
    <xf numFmtId="0" fontId="5" fillId="0" borderId="0" xfId="0" applyFont="1" applyBorder="1" applyAlignment="1">
      <alignment horizontal="center"/>
    </xf>
    <xf numFmtId="0" fontId="8" fillId="0" borderId="0" xfId="0" applyFont="1" applyBorder="1" applyAlignment="1">
      <alignment horizontal="center"/>
    </xf>
    <xf numFmtId="0" fontId="8" fillId="0" borderId="0" xfId="0" applyFont="1" applyBorder="1" applyAlignment="1">
      <alignment wrapText="1"/>
    </xf>
    <xf numFmtId="0" fontId="5" fillId="0" borderId="0" xfId="0" applyFont="1" applyBorder="1" applyAlignment="1">
      <alignment horizontal="center"/>
    </xf>
    <xf numFmtId="2" fontId="8" fillId="0" borderId="39" xfId="0" applyNumberFormat="1" applyFont="1" applyBorder="1"/>
    <xf numFmtId="0" fontId="11" fillId="0" borderId="0" xfId="0" applyFont="1" applyBorder="1" applyAlignment="1">
      <alignment horizontal="center"/>
    </xf>
    <xf numFmtId="0" fontId="8" fillId="0" borderId="38" xfId="0" applyFont="1" applyBorder="1" applyAlignment="1">
      <alignment horizontal="center"/>
    </xf>
    <xf numFmtId="0" fontId="8" fillId="0" borderId="45" xfId="0" applyFont="1" applyBorder="1" applyAlignment="1">
      <alignment horizontal="center"/>
    </xf>
    <xf numFmtId="0" fontId="8" fillId="0" borderId="0" xfId="0" applyFont="1" applyBorder="1" applyAlignment="1"/>
    <xf numFmtId="1" fontId="8" fillId="0" borderId="53" xfId="0" applyNumberFormat="1" applyFont="1" applyBorder="1"/>
    <xf numFmtId="0" fontId="5" fillId="0" borderId="0" xfId="0" applyFont="1" applyBorder="1" applyAlignment="1">
      <alignment horizontal="center" vertical="center"/>
    </xf>
    <xf numFmtId="0" fontId="17" fillId="2" borderId="0" xfId="0" applyFont="1" applyFill="1" applyBorder="1" applyAlignment="1">
      <alignment horizontal="center" vertical="center"/>
    </xf>
    <xf numFmtId="0" fontId="17" fillId="2" borderId="0" xfId="0" applyFont="1" applyFill="1" applyBorder="1" applyAlignment="1">
      <alignment horizontal="center"/>
    </xf>
    <xf numFmtId="49" fontId="17" fillId="2" borderId="0" xfId="0" applyNumberFormat="1" applyFont="1" applyFill="1" applyBorder="1" applyAlignment="1">
      <alignment horizontal="left" vertical="center"/>
    </xf>
    <xf numFmtId="0" fontId="16" fillId="0" borderId="3" xfId="0" applyFont="1" applyBorder="1" applyAlignment="1">
      <alignment horizontal="center"/>
    </xf>
    <xf numFmtId="0" fontId="20" fillId="0" borderId="3" xfId="0" applyFont="1" applyBorder="1" applyAlignment="1">
      <alignment horizontal="center" wrapText="1"/>
    </xf>
    <xf numFmtId="0" fontId="17" fillId="0" borderId="3" xfId="0" applyFont="1" applyBorder="1" applyAlignment="1">
      <alignment wrapText="1"/>
    </xf>
    <xf numFmtId="0" fontId="16" fillId="0" borderId="3" xfId="0" applyFont="1" applyBorder="1" applyAlignment="1">
      <alignment horizontal="center" wrapText="1"/>
    </xf>
    <xf numFmtId="0" fontId="17" fillId="2" borderId="0" xfId="0" applyFont="1" applyFill="1" applyBorder="1" applyAlignment="1">
      <alignment horizontal="center" vertical="center" wrapText="1"/>
    </xf>
    <xf numFmtId="2" fontId="17" fillId="2" borderId="0" xfId="0" applyNumberFormat="1" applyFont="1" applyFill="1" applyBorder="1" applyAlignment="1">
      <alignment horizontal="center" vertical="center"/>
    </xf>
    <xf numFmtId="49" fontId="17" fillId="2" borderId="0" xfId="0" applyNumberFormat="1" applyFont="1" applyFill="1" applyBorder="1" applyAlignment="1">
      <alignment horizontal="left" vertical="center" wrapText="1"/>
    </xf>
    <xf numFmtId="0" fontId="17" fillId="0" borderId="78" xfId="0" applyFont="1" applyBorder="1"/>
    <xf numFmtId="2" fontId="17" fillId="0" borderId="62" xfId="0" applyNumberFormat="1" applyFont="1" applyBorder="1" applyAlignment="1">
      <alignment horizontal="center"/>
    </xf>
    <xf numFmtId="1" fontId="17" fillId="0" borderId="79" xfId="0" applyNumberFormat="1" applyFont="1" applyBorder="1" applyAlignment="1">
      <alignment horizontal="center"/>
    </xf>
    <xf numFmtId="2" fontId="18" fillId="0" borderId="8" xfId="0" applyNumberFormat="1" applyFont="1" applyBorder="1"/>
    <xf numFmtId="0" fontId="16" fillId="0" borderId="8" xfId="0" applyFont="1" applyBorder="1" applyAlignment="1"/>
    <xf numFmtId="0" fontId="16" fillId="0" borderId="11" xfId="0" applyFont="1" applyBorder="1"/>
    <xf numFmtId="0" fontId="16" fillId="0" borderId="8" xfId="0" applyFont="1" applyBorder="1" applyAlignment="1">
      <alignment horizontal="left"/>
    </xf>
    <xf numFmtId="0" fontId="16" fillId="0" borderId="8" xfId="0" applyFont="1" applyBorder="1" applyAlignment="1">
      <alignment horizontal="center"/>
    </xf>
    <xf numFmtId="0" fontId="17" fillId="0" borderId="9" xfId="0" applyFont="1" applyBorder="1"/>
    <xf numFmtId="0" fontId="20" fillId="0" borderId="9" xfId="0" applyFont="1" applyBorder="1" applyAlignment="1">
      <alignment horizontal="center"/>
    </xf>
    <xf numFmtId="2" fontId="18" fillId="0" borderId="9" xfId="0" applyNumberFormat="1" applyFont="1" applyBorder="1"/>
    <xf numFmtId="0" fontId="17" fillId="0" borderId="60" xfId="0" applyFont="1" applyBorder="1" applyAlignment="1">
      <alignment wrapText="1"/>
    </xf>
    <xf numFmtId="0" fontId="16" fillId="0" borderId="80" xfId="0" applyFont="1" applyBorder="1" applyAlignment="1"/>
    <xf numFmtId="0" fontId="16" fillId="0" borderId="10" xfId="0" applyFont="1" applyBorder="1" applyAlignment="1"/>
    <xf numFmtId="0" fontId="16" fillId="0" borderId="51" xfId="0" applyFont="1" applyBorder="1" applyAlignment="1">
      <alignment horizontal="left"/>
    </xf>
    <xf numFmtId="0" fontId="16" fillId="0" borderId="51" xfId="0" applyFont="1" applyBorder="1" applyAlignment="1">
      <alignment horizontal="center"/>
    </xf>
    <xf numFmtId="0" fontId="16" fillId="0" borderId="43" xfId="0" applyFont="1" applyBorder="1" applyAlignment="1">
      <alignment horizontal="center"/>
    </xf>
    <xf numFmtId="0" fontId="16" fillId="0" borderId="81" xfId="0" applyFont="1" applyBorder="1" applyAlignment="1"/>
    <xf numFmtId="0" fontId="16" fillId="0" borderId="82" xfId="0" applyFont="1" applyBorder="1" applyAlignment="1"/>
    <xf numFmtId="0" fontId="16" fillId="0" borderId="78" xfId="0" applyFont="1" applyBorder="1" applyAlignment="1"/>
    <xf numFmtId="0" fontId="5" fillId="0" borderId="0" xfId="0" applyFont="1" applyBorder="1" applyAlignment="1">
      <alignment horizontal="center"/>
    </xf>
    <xf numFmtId="0" fontId="17" fillId="0" borderId="62" xfId="0" applyFont="1" applyBorder="1" applyAlignment="1">
      <alignment horizontal="center"/>
    </xf>
    <xf numFmtId="0" fontId="18" fillId="0" borderId="0" xfId="0" applyFont="1" applyBorder="1" applyAlignment="1">
      <alignment horizontal="left" wrapText="1"/>
    </xf>
    <xf numFmtId="0" fontId="16" fillId="0" borderId="3" xfId="0" applyFont="1" applyBorder="1" applyAlignment="1">
      <alignment horizontal="center"/>
    </xf>
    <xf numFmtId="0" fontId="16" fillId="0" borderId="3" xfId="0" applyFont="1" applyBorder="1" applyAlignment="1">
      <alignment horizontal="center" wrapText="1"/>
    </xf>
    <xf numFmtId="0" fontId="18" fillId="0" borderId="0" xfId="0" applyFont="1" applyBorder="1" applyAlignment="1">
      <alignment horizontal="left" wrapText="1"/>
    </xf>
    <xf numFmtId="0" fontId="16" fillId="0" borderId="3" xfId="0" applyFont="1" applyBorder="1" applyAlignment="1">
      <alignment horizontal="center"/>
    </xf>
    <xf numFmtId="0" fontId="16" fillId="0" borderId="3" xfId="0" applyFont="1" applyBorder="1" applyAlignment="1">
      <alignment horizontal="center" wrapText="1"/>
    </xf>
    <xf numFmtId="0" fontId="20" fillId="0" borderId="74" xfId="0" applyFont="1" applyBorder="1" applyAlignment="1">
      <alignment horizontal="center"/>
    </xf>
    <xf numFmtId="0" fontId="20" fillId="0" borderId="68" xfId="0" applyFont="1" applyBorder="1" applyAlignment="1">
      <alignment horizontal="center"/>
    </xf>
    <xf numFmtId="0" fontId="20" fillId="0" borderId="78" xfId="0" applyFont="1" applyBorder="1" applyAlignment="1">
      <alignment horizontal="center"/>
    </xf>
    <xf numFmtId="0" fontId="16" fillId="0" borderId="62" xfId="0" applyFont="1" applyBorder="1" applyAlignment="1">
      <alignment horizontal="left"/>
    </xf>
    <xf numFmtId="0" fontId="16" fillId="0" borderId="79" xfId="0" applyFont="1" applyBorder="1" applyAlignment="1">
      <alignment horizontal="center"/>
    </xf>
    <xf numFmtId="0" fontId="17" fillId="0" borderId="70" xfId="0" applyFont="1" applyBorder="1"/>
    <xf numFmtId="2" fontId="17" fillId="0" borderId="79" xfId="0" applyNumberFormat="1" applyFont="1" applyBorder="1" applyAlignment="1">
      <alignment horizontal="center"/>
    </xf>
    <xf numFmtId="0" fontId="16" fillId="0" borderId="48" xfId="0" applyFont="1" applyBorder="1" applyAlignment="1"/>
    <xf numFmtId="0" fontId="16" fillId="0" borderId="62" xfId="0" applyFont="1" applyBorder="1"/>
    <xf numFmtId="1" fontId="16" fillId="0" borderId="79" xfId="0" applyNumberFormat="1" applyFont="1" applyBorder="1" applyAlignment="1">
      <alignment horizontal="center"/>
    </xf>
    <xf numFmtId="0" fontId="16" fillId="0" borderId="66" xfId="0" applyFont="1" applyBorder="1"/>
    <xf numFmtId="0" fontId="20" fillId="0" borderId="2" xfId="0" applyFont="1" applyBorder="1" applyAlignment="1">
      <alignment horizontal="center"/>
    </xf>
    <xf numFmtId="0" fontId="16" fillId="0" borderId="62" xfId="0" applyFont="1" applyBorder="1" applyAlignment="1"/>
    <xf numFmtId="1" fontId="16" fillId="0" borderId="62" xfId="0" applyNumberFormat="1" applyFont="1" applyBorder="1" applyAlignment="1">
      <alignment horizontal="center"/>
    </xf>
    <xf numFmtId="0" fontId="16" fillId="0" borderId="51" xfId="0" applyFont="1" applyBorder="1" applyAlignment="1"/>
    <xf numFmtId="2" fontId="23" fillId="0" borderId="0" xfId="0" applyNumberFormat="1" applyFont="1" applyBorder="1" applyAlignment="1">
      <alignment horizontal="center" wrapText="1"/>
    </xf>
    <xf numFmtId="0" fontId="17" fillId="0" borderId="80" xfId="0" applyFont="1" applyBorder="1"/>
    <xf numFmtId="0" fontId="16" fillId="0" borderId="67" xfId="0" applyFont="1" applyBorder="1"/>
    <xf numFmtId="0" fontId="16" fillId="0" borderId="77" xfId="0" applyFont="1" applyBorder="1" applyAlignment="1">
      <alignment horizontal="right"/>
    </xf>
    <xf numFmtId="0" fontId="20" fillId="0" borderId="67" xfId="0" applyFont="1" applyBorder="1" applyAlignment="1">
      <alignment horizontal="center"/>
    </xf>
    <xf numFmtId="0" fontId="16" fillId="0" borderId="66" xfId="0" applyFont="1" applyBorder="1" applyAlignment="1">
      <alignment horizontal="right"/>
    </xf>
    <xf numFmtId="1" fontId="16" fillId="0" borderId="83" xfId="0" applyNumberFormat="1" applyFont="1" applyBorder="1" applyAlignment="1">
      <alignment horizontal="right"/>
    </xf>
    <xf numFmtId="0" fontId="16" fillId="0" borderId="3" xfId="0" applyFont="1" applyBorder="1" applyAlignment="1">
      <alignment horizontal="left" wrapText="1"/>
    </xf>
    <xf numFmtId="0" fontId="3" fillId="0" borderId="0" xfId="0" applyFont="1"/>
    <xf numFmtId="0" fontId="16" fillId="0" borderId="3" xfId="0" applyFont="1" applyBorder="1" applyAlignment="1">
      <alignment horizontal="center"/>
    </xf>
    <xf numFmtId="0" fontId="16" fillId="0" borderId="3" xfId="0" applyFont="1" applyBorder="1" applyAlignment="1">
      <alignment horizontal="center" wrapText="1"/>
    </xf>
    <xf numFmtId="0" fontId="16" fillId="0" borderId="74" xfId="0" applyFont="1" applyBorder="1" applyAlignment="1"/>
    <xf numFmtId="0" fontId="16" fillId="0" borderId="0" xfId="0" applyFont="1" applyBorder="1" applyAlignment="1">
      <alignment horizontal="left"/>
    </xf>
    <xf numFmtId="0" fontId="18" fillId="0" borderId="0" xfId="0" applyFont="1" applyBorder="1" applyAlignment="1">
      <alignment horizontal="left" wrapText="1"/>
    </xf>
    <xf numFmtId="0" fontId="16" fillId="0" borderId="16" xfId="0" applyFont="1" applyBorder="1" applyAlignment="1">
      <alignment horizontal="center"/>
    </xf>
    <xf numFmtId="0" fontId="17" fillId="0" borderId="0" xfId="1" applyFont="1" applyFill="1" applyBorder="1" applyAlignment="1">
      <alignment horizontal="center"/>
    </xf>
    <xf numFmtId="2" fontId="17" fillId="0" borderId="0" xfId="0" applyNumberFormat="1" applyFont="1" applyAlignment="1">
      <alignment horizontal="center"/>
    </xf>
    <xf numFmtId="0" fontId="18" fillId="0" borderId="0" xfId="0" applyFont="1" applyBorder="1" applyAlignment="1">
      <alignment horizontal="left"/>
    </xf>
    <xf numFmtId="0" fontId="21" fillId="2" borderId="0" xfId="0" applyFont="1" applyFill="1" applyBorder="1" applyAlignment="1">
      <alignment horizontal="left"/>
    </xf>
    <xf numFmtId="0" fontId="17" fillId="2" borderId="0" xfId="0" applyFont="1" applyFill="1" applyBorder="1" applyAlignment="1">
      <alignment horizontal="right"/>
    </xf>
    <xf numFmtId="0" fontId="17" fillId="0" borderId="0" xfId="0" applyFont="1" applyAlignment="1">
      <alignment horizontal="center" vertical="center"/>
    </xf>
    <xf numFmtId="1" fontId="26" fillId="0" borderId="0" xfId="0" applyNumberFormat="1" applyFont="1" applyAlignment="1">
      <alignment horizontal="left"/>
    </xf>
    <xf numFmtId="0" fontId="26" fillId="0" borderId="9" xfId="0" applyFont="1" applyBorder="1" applyAlignment="1">
      <alignment horizontal="center"/>
    </xf>
    <xf numFmtId="1" fontId="26" fillId="0" borderId="0" xfId="0" applyNumberFormat="1" applyFont="1" applyBorder="1" applyAlignment="1">
      <alignment horizontal="left"/>
    </xf>
    <xf numFmtId="1" fontId="22" fillId="0" borderId="0" xfId="0" applyNumberFormat="1" applyFont="1" applyBorder="1" applyAlignment="1">
      <alignment horizontal="center"/>
    </xf>
    <xf numFmtId="166" fontId="19" fillId="0" borderId="0" xfId="0" applyNumberFormat="1" applyFont="1" applyBorder="1"/>
    <xf numFmtId="0" fontId="17" fillId="2" borderId="0" xfId="0" applyFont="1" applyFill="1" applyBorder="1" applyAlignment="1">
      <alignment horizontal="center" vertical="center" shrinkToFit="1"/>
    </xf>
    <xf numFmtId="0" fontId="17" fillId="2" borderId="0" xfId="0" applyFont="1" applyFill="1" applyBorder="1" applyAlignment="1">
      <alignment horizontal="center" wrapText="1"/>
    </xf>
    <xf numFmtId="0" fontId="21" fillId="2" borderId="0" xfId="0" applyFont="1" applyFill="1" applyBorder="1" applyAlignment="1">
      <alignment horizontal="center" vertical="center"/>
    </xf>
    <xf numFmtId="0" fontId="6" fillId="0" borderId="16" xfId="0" applyFont="1" applyBorder="1" applyAlignment="1">
      <alignment horizontal="center"/>
    </xf>
    <xf numFmtId="0" fontId="5" fillId="0" borderId="2" xfId="0" applyFont="1" applyBorder="1" applyAlignment="1">
      <alignment horizontal="center"/>
    </xf>
    <xf numFmtId="0" fontId="16" fillId="0" borderId="88" xfId="0" applyFont="1" applyBorder="1" applyAlignment="1"/>
    <xf numFmtId="0" fontId="17" fillId="0" borderId="60" xfId="0" applyFont="1" applyBorder="1"/>
    <xf numFmtId="0" fontId="17" fillId="0" borderId="54" xfId="0" applyFont="1" applyBorder="1"/>
    <xf numFmtId="0" fontId="18" fillId="0" borderId="55" xfId="0" applyFont="1" applyBorder="1"/>
    <xf numFmtId="0" fontId="20" fillId="0" borderId="55" xfId="0" applyFont="1" applyBorder="1" applyAlignment="1">
      <alignment horizontal="center"/>
    </xf>
    <xf numFmtId="0" fontId="16" fillId="0" borderId="89" xfId="0" applyFont="1" applyBorder="1" applyAlignment="1">
      <alignment horizontal="center"/>
    </xf>
    <xf numFmtId="0" fontId="16" fillId="0" borderId="3" xfId="0" applyFont="1" applyBorder="1" applyAlignment="1">
      <alignment horizontal="center"/>
    </xf>
    <xf numFmtId="0" fontId="16" fillId="0" borderId="3" xfId="0" applyFont="1" applyBorder="1" applyAlignment="1">
      <alignment horizontal="center" wrapText="1"/>
    </xf>
    <xf numFmtId="0" fontId="5" fillId="0" borderId="0" xfId="0" applyFont="1" applyBorder="1" applyAlignment="1">
      <alignment horizontal="center"/>
    </xf>
    <xf numFmtId="0" fontId="11" fillId="0" borderId="0" xfId="0" applyFont="1" applyBorder="1" applyAlignment="1">
      <alignment horizontal="center"/>
    </xf>
    <xf numFmtId="0" fontId="27" fillId="0" borderId="0" xfId="0" applyFont="1"/>
    <xf numFmtId="0" fontId="28" fillId="0" borderId="0" xfId="0" applyFont="1"/>
    <xf numFmtId="0" fontId="24" fillId="0" borderId="0" xfId="0" applyFont="1"/>
    <xf numFmtId="0" fontId="11" fillId="0" borderId="53" xfId="0" applyFont="1" applyBorder="1" applyAlignment="1">
      <alignment horizontal="center" wrapText="1"/>
    </xf>
    <xf numFmtId="0" fontId="30" fillId="0" borderId="0" xfId="0" applyFont="1"/>
    <xf numFmtId="164" fontId="0" fillId="0" borderId="0" xfId="3" applyFont="1"/>
    <xf numFmtId="0" fontId="20" fillId="0" borderId="3" xfId="0" applyFont="1" applyBorder="1" applyAlignment="1">
      <alignment horizontal="center"/>
    </xf>
    <xf numFmtId="0" fontId="8" fillId="0" borderId="0" xfId="0" applyFont="1" applyBorder="1" applyAlignment="1">
      <alignment horizontal="left"/>
    </xf>
    <xf numFmtId="1" fontId="19" fillId="0" borderId="0" xfId="0" applyNumberFormat="1" applyFont="1" applyBorder="1" applyAlignment="1">
      <alignment horizontal="left"/>
    </xf>
    <xf numFmtId="0" fontId="24" fillId="0" borderId="3" xfId="0" applyFont="1" applyBorder="1"/>
    <xf numFmtId="0" fontId="24" fillId="0" borderId="3" xfId="0" applyFont="1" applyBorder="1" applyAlignment="1">
      <alignment horizontal="center"/>
    </xf>
    <xf numFmtId="0" fontId="17" fillId="0" borderId="0" xfId="0" applyFont="1" applyFill="1" applyBorder="1" applyAlignment="1">
      <alignment horizontal="justify" vertical="top" wrapText="1"/>
    </xf>
    <xf numFmtId="0" fontId="5" fillId="0" borderId="0" xfId="0" applyFont="1" applyBorder="1" applyAlignment="1">
      <alignment horizontal="center"/>
    </xf>
    <xf numFmtId="1" fontId="11" fillId="0" borderId="0" xfId="0" applyNumberFormat="1" applyFont="1" applyBorder="1" applyAlignment="1">
      <alignment horizontal="center"/>
    </xf>
    <xf numFmtId="0" fontId="9" fillId="0" borderId="3" xfId="0" applyFont="1" applyBorder="1"/>
    <xf numFmtId="1" fontId="9" fillId="0" borderId="3" xfId="0" applyNumberFormat="1" applyFont="1" applyBorder="1"/>
    <xf numFmtId="0" fontId="7" fillId="0" borderId="3" xfId="0" applyFont="1" applyBorder="1"/>
    <xf numFmtId="0" fontId="9" fillId="0" borderId="62" xfId="0" applyFont="1" applyBorder="1"/>
    <xf numFmtId="1" fontId="9" fillId="0" borderId="3" xfId="0" applyNumberFormat="1" applyFont="1" applyBorder="1" applyAlignment="1">
      <alignment horizontal="right"/>
    </xf>
    <xf numFmtId="0" fontId="9" fillId="0" borderId="64" xfId="0" applyFont="1" applyBorder="1"/>
    <xf numFmtId="1" fontId="9" fillId="0" borderId="0" xfId="0" applyNumberFormat="1" applyFont="1" applyBorder="1"/>
    <xf numFmtId="0" fontId="9" fillId="0" borderId="11" xfId="0" applyFont="1" applyBorder="1"/>
    <xf numFmtId="0" fontId="9" fillId="0" borderId="0" xfId="0" applyFont="1" applyBorder="1"/>
    <xf numFmtId="166" fontId="26" fillId="0" borderId="0" xfId="0" applyNumberFormat="1" applyFont="1" applyBorder="1"/>
    <xf numFmtId="166" fontId="26" fillId="0" borderId="0" xfId="0" applyNumberFormat="1" applyFont="1" applyBorder="1" applyAlignment="1">
      <alignment horizontal="center"/>
    </xf>
    <xf numFmtId="2" fontId="18" fillId="0" borderId="0" xfId="0" applyNumberFormat="1" applyFont="1" applyBorder="1" applyAlignment="1">
      <alignment horizontal="center"/>
    </xf>
    <xf numFmtId="2" fontId="2" fillId="0" borderId="0" xfId="0" applyNumberFormat="1" applyFont="1" applyBorder="1"/>
    <xf numFmtId="0" fontId="2" fillId="0" borderId="0" xfId="0" applyFont="1" applyBorder="1"/>
    <xf numFmtId="0" fontId="2" fillId="0" borderId="11" xfId="0" applyFont="1" applyBorder="1"/>
    <xf numFmtId="0" fontId="33" fillId="0" borderId="0" xfId="0" applyFont="1"/>
    <xf numFmtId="0" fontId="23" fillId="0" borderId="27" xfId="0" applyFont="1" applyBorder="1" applyAlignment="1">
      <alignment horizontal="left"/>
    </xf>
    <xf numFmtId="0" fontId="23" fillId="0" borderId="16" xfId="0" applyFont="1" applyBorder="1" applyAlignment="1">
      <alignment horizontal="center"/>
    </xf>
    <xf numFmtId="0" fontId="23" fillId="0" borderId="16" xfId="0" applyNumberFormat="1" applyFont="1" applyBorder="1" applyAlignment="1">
      <alignment horizontal="center"/>
    </xf>
    <xf numFmtId="2" fontId="23" fillId="0" borderId="17" xfId="0" applyNumberFormat="1" applyFont="1" applyBorder="1" applyAlignment="1">
      <alignment horizontal="center"/>
    </xf>
    <xf numFmtId="0" fontId="9" fillId="0" borderId="12" xfId="0" applyFont="1" applyBorder="1" applyAlignment="1">
      <alignment horizontal="left"/>
    </xf>
    <xf numFmtId="0" fontId="9" fillId="0" borderId="12" xfId="0" applyFont="1" applyBorder="1" applyAlignment="1">
      <alignment horizontal="right"/>
    </xf>
    <xf numFmtId="2" fontId="9" fillId="0" borderId="0" xfId="0" applyNumberFormat="1" applyFont="1" applyBorder="1"/>
    <xf numFmtId="1" fontId="9" fillId="0" borderId="12" xfId="0" applyNumberFormat="1" applyFont="1" applyBorder="1" applyAlignment="1">
      <alignment horizontal="right"/>
    </xf>
    <xf numFmtId="2" fontId="30" fillId="0" borderId="0" xfId="0" applyNumberFormat="1" applyFont="1"/>
    <xf numFmtId="2" fontId="23" fillId="0" borderId="16" xfId="0" applyNumberFormat="1" applyFont="1" applyBorder="1" applyAlignment="1">
      <alignment horizontal="center"/>
    </xf>
    <xf numFmtId="2" fontId="23" fillId="0" borderId="79" xfId="0" applyNumberFormat="1" applyFont="1" applyBorder="1" applyAlignment="1">
      <alignment horizontal="center"/>
    </xf>
    <xf numFmtId="0" fontId="9" fillId="0" borderId="12" xfId="0" applyFont="1" applyBorder="1"/>
    <xf numFmtId="0" fontId="26" fillId="0" borderId="3" xfId="0" applyFont="1" applyBorder="1"/>
    <xf numFmtId="2" fontId="7" fillId="0" borderId="3" xfId="0" applyNumberFormat="1" applyFont="1" applyBorder="1"/>
    <xf numFmtId="2" fontId="9" fillId="0" borderId="0" xfId="0" applyNumberFormat="1" applyFont="1" applyBorder="1" applyAlignment="1">
      <alignment horizontal="right"/>
    </xf>
    <xf numFmtId="0" fontId="7" fillId="0" borderId="3" xfId="0" applyFont="1" applyFill="1" applyBorder="1"/>
    <xf numFmtId="0" fontId="7" fillId="2" borderId="3" xfId="0" applyFont="1" applyFill="1" applyBorder="1"/>
    <xf numFmtId="0" fontId="26" fillId="2" borderId="3" xfId="0" applyFont="1" applyFill="1" applyBorder="1"/>
    <xf numFmtId="1" fontId="7" fillId="2" borderId="3" xfId="0" applyNumberFormat="1" applyFont="1" applyFill="1" applyBorder="1"/>
    <xf numFmtId="2" fontId="7" fillId="2" borderId="3" xfId="0" applyNumberFormat="1" applyFont="1" applyFill="1" applyBorder="1"/>
    <xf numFmtId="0" fontId="9" fillId="2" borderId="11" xfId="0" applyFont="1" applyFill="1" applyBorder="1"/>
    <xf numFmtId="2" fontId="7" fillId="0" borderId="0" xfId="0" applyNumberFormat="1" applyFont="1" applyBorder="1"/>
    <xf numFmtId="1" fontId="7" fillId="0" borderId="3" xfId="0" applyNumberFormat="1" applyFont="1" applyBorder="1"/>
    <xf numFmtId="2" fontId="9" fillId="0" borderId="11" xfId="0" applyNumberFormat="1" applyFont="1" applyBorder="1"/>
    <xf numFmtId="2" fontId="0" fillId="0" borderId="0" xfId="0" applyNumberFormat="1" applyFont="1"/>
    <xf numFmtId="2" fontId="9" fillId="2" borderId="11" xfId="0" applyNumberFormat="1" applyFont="1" applyFill="1" applyBorder="1"/>
    <xf numFmtId="0" fontId="7" fillId="0" borderId="12" xfId="0" applyFont="1" applyBorder="1"/>
    <xf numFmtId="0" fontId="7" fillId="0" borderId="0" xfId="0" applyFont="1" applyBorder="1"/>
    <xf numFmtId="2" fontId="18" fillId="0" borderId="0" xfId="0" applyNumberFormat="1" applyFont="1" applyBorder="1" applyAlignment="1">
      <alignment horizontal="center"/>
    </xf>
    <xf numFmtId="0" fontId="5" fillId="0" borderId="0" xfId="0" applyFont="1" applyBorder="1" applyAlignment="1">
      <alignment horizontal="center"/>
    </xf>
    <xf numFmtId="0" fontId="16" fillId="2" borderId="0" xfId="0" applyFont="1" applyFill="1" applyBorder="1" applyAlignment="1">
      <alignment horizontal="center" wrapText="1"/>
    </xf>
    <xf numFmtId="0" fontId="16" fillId="2" borderId="0" xfId="0" quotePrefix="1" applyFont="1" applyFill="1" applyBorder="1" applyAlignment="1">
      <alignment horizontal="center" wrapText="1"/>
    </xf>
    <xf numFmtId="2" fontId="18" fillId="0" borderId="0" xfId="0" applyNumberFormat="1" applyFont="1" applyBorder="1" applyAlignment="1">
      <alignment horizontal="center"/>
    </xf>
    <xf numFmtId="0" fontId="0" fillId="0" borderId="12" xfId="0" applyBorder="1"/>
    <xf numFmtId="0" fontId="18" fillId="0" borderId="6" xfId="0" applyFont="1" applyBorder="1" applyAlignment="1">
      <alignment horizontal="center"/>
    </xf>
    <xf numFmtId="0" fontId="18" fillId="0" borderId="61" xfId="0" applyFont="1" applyBorder="1" applyAlignment="1">
      <alignment horizontal="center"/>
    </xf>
    <xf numFmtId="0" fontId="1" fillId="0" borderId="0" xfId="0" applyFont="1"/>
    <xf numFmtId="0" fontId="17" fillId="0" borderId="3" xfId="0" applyFont="1" applyBorder="1" applyAlignment="1">
      <alignment vertical="top" wrapText="1"/>
    </xf>
    <xf numFmtId="0" fontId="17" fillId="0" borderId="3" xfId="0" applyFont="1" applyBorder="1" applyAlignment="1">
      <alignment horizontal="right" vertical="top" wrapText="1"/>
    </xf>
    <xf numFmtId="0" fontId="17" fillId="0" borderId="3" xfId="0" applyFont="1" applyBorder="1" applyAlignment="1">
      <alignment horizontal="center" vertical="top" wrapText="1"/>
    </xf>
    <xf numFmtId="0" fontId="17" fillId="0" borderId="62" xfId="0" applyFont="1" applyBorder="1"/>
    <xf numFmtId="1" fontId="17" fillId="0" borderId="3" xfId="0" applyNumberFormat="1" applyFont="1" applyBorder="1"/>
    <xf numFmtId="1" fontId="17" fillId="0" borderId="3" xfId="0" applyNumberFormat="1" applyFont="1" applyBorder="1" applyAlignment="1">
      <alignment horizontal="right"/>
    </xf>
    <xf numFmtId="1" fontId="17" fillId="0" borderId="0" xfId="0" applyNumberFormat="1" applyFont="1" applyBorder="1"/>
    <xf numFmtId="166" fontId="19" fillId="0" borderId="0" xfId="0" applyNumberFormat="1" applyFont="1" applyBorder="1" applyAlignment="1">
      <alignment horizontal="center"/>
    </xf>
    <xf numFmtId="1" fontId="17" fillId="0" borderId="3" xfId="0" applyNumberFormat="1" applyFont="1" applyBorder="1" applyAlignment="1">
      <alignment horizontal="center"/>
    </xf>
    <xf numFmtId="0" fontId="32" fillId="0" borderId="0" xfId="0" applyFont="1" applyAlignment="1">
      <alignment horizontal="center"/>
    </xf>
    <xf numFmtId="0" fontId="7" fillId="0" borderId="0" xfId="0" applyFont="1" applyBorder="1" applyAlignment="1">
      <alignment horizontal="center"/>
    </xf>
    <xf numFmtId="0" fontId="34" fillId="0" borderId="0" xfId="0" applyFont="1" applyAlignment="1">
      <alignment horizontal="left" vertical="top"/>
    </xf>
    <xf numFmtId="0" fontId="5" fillId="0" borderId="42" xfId="0" applyFont="1" applyBorder="1" applyAlignment="1">
      <alignment horizontal="center" wrapText="1"/>
    </xf>
    <xf numFmtId="0" fontId="24" fillId="0" borderId="20" xfId="0" applyFont="1" applyBorder="1" applyAlignment="1">
      <alignment horizontal="center"/>
    </xf>
    <xf numFmtId="0" fontId="24" fillId="0" borderId="36" xfId="0" applyFont="1" applyBorder="1" applyAlignment="1">
      <alignment horizontal="center"/>
    </xf>
    <xf numFmtId="0" fontId="24" fillId="0" borderId="3" xfId="0" applyNumberFormat="1" applyFont="1" applyBorder="1" applyAlignment="1">
      <alignment horizontal="left" vertical="top" wrapText="1"/>
    </xf>
    <xf numFmtId="0" fontId="24" fillId="0" borderId="3" xfId="0" applyFont="1" applyBorder="1" applyAlignment="1">
      <alignment horizontal="center" vertical="top"/>
    </xf>
    <xf numFmtId="0" fontId="24" fillId="0" borderId="3" xfId="0" applyFont="1" applyBorder="1" applyAlignment="1">
      <alignment horizontal="left" vertical="top"/>
    </xf>
    <xf numFmtId="0" fontId="24" fillId="0" borderId="0" xfId="0" applyFont="1" applyAlignment="1">
      <alignment horizontal="center"/>
    </xf>
    <xf numFmtId="0" fontId="24" fillId="0" borderId="0" xfId="0" applyFont="1" applyAlignment="1">
      <alignment horizontal="left" wrapText="1"/>
    </xf>
    <xf numFmtId="0" fontId="32" fillId="0" borderId="0" xfId="0" applyFont="1" applyBorder="1" applyAlignment="1">
      <alignment horizontal="center"/>
    </xf>
    <xf numFmtId="0" fontId="33" fillId="0" borderId="20" xfId="0" applyFont="1" applyBorder="1" applyAlignment="1">
      <alignment horizontal="center"/>
    </xf>
    <xf numFmtId="0" fontId="33" fillId="0" borderId="0" xfId="0" applyFont="1" applyBorder="1" applyAlignment="1">
      <alignment horizontal="left"/>
    </xf>
    <xf numFmtId="0" fontId="33" fillId="0" borderId="84" xfId="0" applyFont="1" applyBorder="1" applyAlignment="1">
      <alignment horizontal="center"/>
    </xf>
    <xf numFmtId="0" fontId="33" fillId="0" borderId="12" xfId="0" applyFont="1" applyBorder="1" applyAlignment="1">
      <alignment horizontal="center"/>
    </xf>
    <xf numFmtId="0" fontId="33" fillId="0" borderId="58" xfId="0" applyFont="1" applyBorder="1" applyAlignment="1">
      <alignment horizontal="center"/>
    </xf>
    <xf numFmtId="0" fontId="24" fillId="0" borderId="58" xfId="0" applyFont="1" applyBorder="1" applyAlignment="1">
      <alignment horizontal="center"/>
    </xf>
    <xf numFmtId="0" fontId="24" fillId="0" borderId="12" xfId="0" applyFont="1" applyBorder="1" applyAlignment="1">
      <alignment horizontal="center"/>
    </xf>
    <xf numFmtId="0" fontId="24" fillId="0" borderId="69" xfId="0" applyFont="1" applyBorder="1" applyAlignment="1">
      <alignment horizontal="center"/>
    </xf>
    <xf numFmtId="0" fontId="33" fillId="0" borderId="90" xfId="0" applyFont="1" applyBorder="1" applyAlignment="1">
      <alignment horizontal="center"/>
    </xf>
    <xf numFmtId="0" fontId="33" fillId="0" borderId="73" xfId="0" applyFont="1" applyBorder="1" applyAlignment="1">
      <alignment horizontal="center"/>
    </xf>
    <xf numFmtId="0" fontId="33" fillId="0" borderId="8" xfId="0" applyFont="1" applyBorder="1"/>
    <xf numFmtId="0" fontId="24" fillId="0" borderId="1" xfId="0" applyFont="1" applyBorder="1"/>
    <xf numFmtId="49" fontId="24" fillId="0" borderId="3" xfId="0" applyNumberFormat="1" applyFont="1" applyFill="1" applyBorder="1" applyAlignment="1">
      <alignment horizontal="center" vertical="center"/>
    </xf>
    <xf numFmtId="0" fontId="24" fillId="0" borderId="16" xfId="0" applyFont="1" applyBorder="1"/>
    <xf numFmtId="0" fontId="24" fillId="0" borderId="35" xfId="0" applyFont="1" applyBorder="1" applyAlignment="1">
      <alignment horizontal="center"/>
    </xf>
    <xf numFmtId="0" fontId="24" fillId="0" borderId="37" xfId="0" applyFont="1" applyBorder="1"/>
    <xf numFmtId="49" fontId="24" fillId="0" borderId="35" xfId="0" applyNumberFormat="1" applyFont="1" applyFill="1" applyBorder="1" applyAlignment="1">
      <alignment horizontal="center" vertical="center"/>
    </xf>
    <xf numFmtId="49" fontId="24" fillId="0" borderId="3" xfId="0" applyNumberFormat="1" applyFont="1" applyBorder="1" applyAlignment="1">
      <alignment horizontal="center" vertical="center"/>
    </xf>
    <xf numFmtId="0" fontId="35" fillId="0" borderId="4" xfId="0" applyFont="1" applyBorder="1" applyAlignment="1">
      <alignment horizontal="center"/>
    </xf>
    <xf numFmtId="0" fontId="17" fillId="0" borderId="3" xfId="0" applyFont="1" applyBorder="1" applyAlignment="1">
      <alignment horizontal="center"/>
    </xf>
    <xf numFmtId="0" fontId="18" fillId="0" borderId="3" xfId="0" applyFont="1" applyBorder="1" applyAlignment="1">
      <alignment horizontal="center"/>
    </xf>
    <xf numFmtId="0" fontId="34" fillId="0" borderId="0" xfId="0" applyFont="1" applyAlignment="1">
      <alignment horizontal="justify" vertical="justify" wrapText="1"/>
    </xf>
    <xf numFmtId="0" fontId="34" fillId="0" borderId="0" xfId="0" applyFont="1" applyBorder="1" applyAlignment="1">
      <alignment horizontal="justify" vertical="justify" wrapText="1"/>
    </xf>
    <xf numFmtId="0" fontId="23" fillId="0" borderId="84" xfId="0" applyFont="1" applyBorder="1" applyAlignment="1">
      <alignment horizontal="center" vertical="center"/>
    </xf>
    <xf numFmtId="0" fontId="23" fillId="0" borderId="84" xfId="0" applyFont="1" applyBorder="1" applyAlignment="1">
      <alignment horizontal="center" vertical="center" wrapText="1"/>
    </xf>
    <xf numFmtId="0" fontId="23" fillId="0" borderId="12" xfId="0" applyFont="1" applyBorder="1" applyAlignment="1">
      <alignment horizontal="center" vertical="center" wrapText="1"/>
    </xf>
    <xf numFmtId="0" fontId="1" fillId="0" borderId="3" xfId="0" applyFont="1" applyBorder="1" applyAlignment="1">
      <alignment horizontal="center"/>
    </xf>
    <xf numFmtId="0" fontId="17" fillId="0" borderId="3" xfId="0" applyFont="1" applyBorder="1" applyAlignment="1">
      <alignment horizontal="left"/>
    </xf>
    <xf numFmtId="0" fontId="9" fillId="0" borderId="63" xfId="0" applyFont="1" applyBorder="1" applyAlignment="1">
      <alignment horizontal="center"/>
    </xf>
    <xf numFmtId="0" fontId="17" fillId="0" borderId="0" xfId="0" applyFont="1" applyAlignment="1">
      <alignment horizontal="center"/>
    </xf>
    <xf numFmtId="2" fontId="18" fillId="0" borderId="0" xfId="0" applyNumberFormat="1" applyFont="1" applyBorder="1" applyAlignment="1">
      <alignment horizontal="center"/>
    </xf>
    <xf numFmtId="2" fontId="16" fillId="0" borderId="0" xfId="0" applyNumberFormat="1" applyFont="1" applyBorder="1" applyAlignment="1">
      <alignment horizontal="center" vertical="center"/>
    </xf>
    <xf numFmtId="2" fontId="18" fillId="0" borderId="0" xfId="0" applyNumberFormat="1" applyFont="1" applyBorder="1" applyAlignment="1">
      <alignment horizontal="center"/>
    </xf>
    <xf numFmtId="2" fontId="18" fillId="0" borderId="0" xfId="0" applyNumberFormat="1" applyFont="1" applyBorder="1" applyAlignment="1">
      <alignment horizontal="center"/>
    </xf>
    <xf numFmtId="2" fontId="18" fillId="0" borderId="0" xfId="0" applyNumberFormat="1" applyFont="1" applyBorder="1" applyAlignment="1">
      <alignment horizontal="center"/>
    </xf>
    <xf numFmtId="0" fontId="17" fillId="0" borderId="0" xfId="0" applyFont="1" applyAlignment="1">
      <alignment horizontal="center"/>
    </xf>
    <xf numFmtId="2" fontId="18" fillId="0" borderId="0" xfId="0" applyNumberFormat="1" applyFont="1" applyBorder="1" applyAlignment="1">
      <alignment horizontal="center"/>
    </xf>
    <xf numFmtId="0" fontId="17" fillId="0" borderId="0" xfId="0" applyFont="1" applyBorder="1" applyAlignment="1">
      <alignment wrapText="1"/>
    </xf>
    <xf numFmtId="0" fontId="19" fillId="0" borderId="0" xfId="0" applyFont="1" applyFill="1" applyBorder="1"/>
    <xf numFmtId="0" fontId="17" fillId="2" borderId="0" xfId="0" applyFont="1" applyFill="1" applyBorder="1"/>
    <xf numFmtId="0" fontId="17" fillId="2" borderId="0" xfId="0" applyFont="1" applyFill="1" applyBorder="1" applyAlignment="1">
      <alignment horizontal="center" vertical="top"/>
    </xf>
    <xf numFmtId="0" fontId="17" fillId="2" borderId="0" xfId="0" applyFont="1" applyFill="1" applyBorder="1" applyAlignment="1">
      <alignment vertical="top" wrapText="1"/>
    </xf>
    <xf numFmtId="0" fontId="17" fillId="2" borderId="0" xfId="0" applyFont="1" applyFill="1" applyBorder="1" applyAlignment="1">
      <alignment horizontal="left" wrapText="1"/>
    </xf>
    <xf numFmtId="2" fontId="17" fillId="0" borderId="0" xfId="0" applyNumberFormat="1" applyFont="1" applyBorder="1" applyAlignment="1">
      <alignment horizontal="center" vertical="top"/>
    </xf>
    <xf numFmtId="0" fontId="17" fillId="2" borderId="0" xfId="0" applyFont="1" applyFill="1" applyBorder="1" applyAlignment="1">
      <alignment horizontal="left" vertical="top"/>
    </xf>
    <xf numFmtId="0" fontId="17" fillId="0" borderId="0" xfId="0" applyFont="1" applyBorder="1" applyAlignment="1">
      <alignment vertical="center"/>
    </xf>
    <xf numFmtId="0" fontId="17" fillId="0" borderId="0" xfId="0" applyFont="1" applyBorder="1" applyAlignment="1">
      <alignment horizontal="center" vertical="center"/>
    </xf>
    <xf numFmtId="0" fontId="21" fillId="2" borderId="0" xfId="0" applyFont="1" applyFill="1" applyBorder="1" applyAlignment="1">
      <alignment horizontal="center"/>
    </xf>
    <xf numFmtId="0" fontId="18" fillId="0" borderId="0" xfId="0" quotePrefix="1" applyFont="1" applyBorder="1" applyAlignment="1">
      <alignment horizontal="left" wrapText="1"/>
    </xf>
    <xf numFmtId="0" fontId="5" fillId="0" borderId="12" xfId="0" applyFont="1" applyBorder="1" applyAlignment="1">
      <alignment wrapText="1"/>
    </xf>
    <xf numFmtId="2" fontId="18" fillId="0" borderId="0" xfId="0" applyNumberFormat="1" applyFont="1" applyBorder="1" applyAlignment="1">
      <alignment horizontal="center"/>
    </xf>
    <xf numFmtId="2" fontId="18" fillId="0" borderId="0" xfId="0" applyNumberFormat="1" applyFont="1" applyBorder="1" applyAlignment="1">
      <alignment horizontal="center"/>
    </xf>
    <xf numFmtId="2" fontId="18" fillId="0" borderId="0" xfId="0" applyNumberFormat="1" applyFont="1" applyBorder="1" applyAlignment="1">
      <alignment horizontal="center"/>
    </xf>
    <xf numFmtId="0" fontId="17" fillId="0" borderId="0" xfId="0" applyFont="1" applyBorder="1" applyAlignment="1">
      <alignment wrapText="1"/>
    </xf>
    <xf numFmtId="2" fontId="18" fillId="0" borderId="0" xfId="0" applyNumberFormat="1" applyFont="1" applyBorder="1" applyAlignment="1">
      <alignment horizontal="center"/>
    </xf>
    <xf numFmtId="0" fontId="17" fillId="0" borderId="0" xfId="0" applyFont="1" applyBorder="1" applyAlignment="1">
      <alignment wrapText="1"/>
    </xf>
    <xf numFmtId="2" fontId="18" fillId="0" borderId="0" xfId="0" applyNumberFormat="1" applyFont="1" applyBorder="1" applyAlignment="1">
      <alignment horizontal="center"/>
    </xf>
    <xf numFmtId="0" fontId="17" fillId="0" borderId="0" xfId="0" applyFont="1" applyFill="1" applyBorder="1" applyAlignment="1">
      <alignment horizontal="left" vertical="center" wrapText="1"/>
    </xf>
    <xf numFmtId="0" fontId="17" fillId="0" borderId="0" xfId="0" applyFont="1" applyAlignment="1">
      <alignment horizontal="center"/>
    </xf>
    <xf numFmtId="2" fontId="18" fillId="0" borderId="0" xfId="0" applyNumberFormat="1" applyFont="1" applyBorder="1" applyAlignment="1">
      <alignment horizontal="center"/>
    </xf>
    <xf numFmtId="0" fontId="17" fillId="0" borderId="0" xfId="0" applyFont="1" applyAlignment="1">
      <alignment horizontal="center"/>
    </xf>
    <xf numFmtId="2" fontId="18" fillId="0" borderId="0" xfId="0" applyNumberFormat="1" applyFont="1" applyBorder="1" applyAlignment="1">
      <alignment horizontal="center"/>
    </xf>
    <xf numFmtId="0" fontId="17" fillId="0" borderId="0" xfId="0" applyFont="1" applyBorder="1" applyAlignment="1">
      <alignment wrapText="1"/>
    </xf>
    <xf numFmtId="0" fontId="19" fillId="0" borderId="0" xfId="0" applyFont="1" applyFill="1" applyBorder="1" applyAlignment="1">
      <alignment horizontal="left" vertical="top" wrapText="1"/>
    </xf>
    <xf numFmtId="0" fontId="17" fillId="0" borderId="0" xfId="0" applyFont="1" applyFill="1" applyBorder="1" applyAlignment="1">
      <alignment vertical="center"/>
    </xf>
    <xf numFmtId="0" fontId="17" fillId="0" borderId="0" xfId="0" applyFont="1" applyFill="1" applyBorder="1" applyAlignment="1">
      <alignment horizontal="right"/>
    </xf>
    <xf numFmtId="0" fontId="17" fillId="0" borderId="0" xfId="0" applyFont="1" applyFill="1" applyBorder="1" applyAlignment="1">
      <alignment horizont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vertical="center" wrapText="1"/>
    </xf>
    <xf numFmtId="0" fontId="17" fillId="0" borderId="0" xfId="0" applyFont="1" applyBorder="1" applyAlignment="1">
      <alignment vertical="center" wrapText="1"/>
    </xf>
    <xf numFmtId="0" fontId="18" fillId="0" borderId="0" xfId="0" applyFont="1" applyBorder="1" applyAlignment="1">
      <alignment wrapText="1"/>
    </xf>
    <xf numFmtId="0" fontId="16" fillId="0" borderId="0" xfId="0" applyFont="1" applyFill="1" applyBorder="1" applyAlignment="1">
      <alignment horizontal="left" vertical="center" wrapText="1"/>
    </xf>
    <xf numFmtId="0" fontId="16" fillId="2" borderId="0" xfId="0" applyFont="1" applyFill="1" applyBorder="1" applyAlignment="1">
      <alignment horizontal="center" vertical="center" wrapText="1"/>
    </xf>
    <xf numFmtId="0" fontId="17" fillId="0" borderId="0" xfId="0" applyFont="1" applyAlignment="1">
      <alignment horizontal="center"/>
    </xf>
    <xf numFmtId="2" fontId="18" fillId="0" borderId="0" xfId="0" applyNumberFormat="1" applyFont="1" applyBorder="1" applyAlignment="1">
      <alignment horizontal="center"/>
    </xf>
    <xf numFmtId="0" fontId="17" fillId="0" borderId="0" xfId="0" applyFont="1" applyBorder="1" applyAlignment="1">
      <alignment wrapText="1"/>
    </xf>
    <xf numFmtId="2" fontId="18" fillId="0" borderId="0" xfId="0" applyNumberFormat="1" applyFont="1" applyBorder="1" applyAlignment="1">
      <alignment horizontal="center"/>
    </xf>
    <xf numFmtId="0" fontId="26" fillId="0" borderId="12" xfId="0" applyFont="1" applyBorder="1"/>
    <xf numFmtId="0" fontId="17" fillId="0" borderId="0" xfId="0" applyFont="1" applyBorder="1" applyAlignment="1">
      <alignment wrapText="1"/>
    </xf>
    <xf numFmtId="2" fontId="18" fillId="0" borderId="0" xfId="0" applyNumberFormat="1" applyFont="1" applyBorder="1" applyAlignment="1">
      <alignment horizontal="center"/>
    </xf>
    <xf numFmtId="1" fontId="17" fillId="0" borderId="3" xfId="0" applyNumberFormat="1" applyFont="1" applyBorder="1" applyAlignment="1">
      <alignment horizontal="center"/>
    </xf>
    <xf numFmtId="0" fontId="17" fillId="0" borderId="3" xfId="0" applyFont="1" applyBorder="1" applyAlignment="1">
      <alignment horizontal="center"/>
    </xf>
    <xf numFmtId="0" fontId="18" fillId="0" borderId="6" xfId="0" applyFont="1" applyBorder="1" applyAlignment="1">
      <alignment horizontal="center"/>
    </xf>
    <xf numFmtId="0" fontId="18" fillId="0" borderId="61" xfId="0" applyFont="1" applyBorder="1" applyAlignment="1">
      <alignment horizontal="center"/>
    </xf>
    <xf numFmtId="0" fontId="34" fillId="0" borderId="0" xfId="0" applyFont="1" applyAlignment="1">
      <alignment horizontal="justify" vertical="justify" wrapText="1"/>
    </xf>
    <xf numFmtId="0" fontId="18" fillId="0" borderId="3" xfId="0" applyFont="1" applyBorder="1" applyAlignment="1">
      <alignment horizontal="center"/>
    </xf>
    <xf numFmtId="0" fontId="5" fillId="0" borderId="0" xfId="0" applyFont="1" applyBorder="1" applyAlignment="1">
      <alignment horizontal="center"/>
    </xf>
    <xf numFmtId="1" fontId="11" fillId="0" borderId="0" xfId="0" applyNumberFormat="1" applyFont="1" applyBorder="1" applyAlignment="1">
      <alignment horizontal="center"/>
    </xf>
    <xf numFmtId="0" fontId="24" fillId="0" borderId="20" xfId="0" applyFont="1" applyBorder="1" applyAlignment="1">
      <alignment horizontal="center" vertical="top"/>
    </xf>
    <xf numFmtId="0" fontId="24" fillId="0" borderId="3" xfId="0" applyFont="1" applyBorder="1" applyAlignment="1">
      <alignment horizontal="left" vertical="top" wrapText="1"/>
    </xf>
    <xf numFmtId="0" fontId="17" fillId="0" borderId="87" xfId="0" applyFont="1" applyBorder="1"/>
    <xf numFmtId="0" fontId="9" fillId="0" borderId="91" xfId="0" applyFont="1" applyBorder="1" applyAlignment="1">
      <alignment horizontal="center"/>
    </xf>
    <xf numFmtId="0" fontId="9" fillId="0" borderId="87" xfId="0" applyFont="1" applyBorder="1"/>
    <xf numFmtId="0" fontId="9" fillId="0" borderId="86" xfId="0" applyFont="1" applyBorder="1"/>
    <xf numFmtId="0" fontId="13" fillId="0" borderId="0" xfId="0" applyFont="1" applyBorder="1"/>
    <xf numFmtId="0" fontId="42" fillId="0" borderId="0" xfId="0" applyFont="1" applyBorder="1"/>
    <xf numFmtId="0" fontId="41" fillId="0" borderId="0" xfId="0" applyFont="1" applyBorder="1"/>
    <xf numFmtId="0" fontId="41" fillId="0" borderId="0" xfId="0" applyFont="1" applyBorder="1" applyAlignment="1">
      <alignment wrapText="1"/>
    </xf>
    <xf numFmtId="0" fontId="0" fillId="0" borderId="0" xfId="0" applyBorder="1" applyAlignment="1">
      <alignment horizontal="left"/>
    </xf>
    <xf numFmtId="0" fontId="43" fillId="0" borderId="0" xfId="0" applyFont="1" applyBorder="1" applyAlignment="1"/>
    <xf numFmtId="0" fontId="12" fillId="0" borderId="0" xfId="0" applyFont="1" applyBorder="1" applyAlignment="1">
      <alignment horizontal="right" wrapText="1"/>
    </xf>
    <xf numFmtId="0" fontId="0" fillId="0" borderId="0" xfId="0" applyFont="1" applyBorder="1" applyAlignment="1">
      <alignment horizontal="right" wrapText="1"/>
    </xf>
    <xf numFmtId="0" fontId="12" fillId="0" borderId="0" xfId="0" applyFont="1" applyBorder="1" applyAlignment="1">
      <alignment horizontal="justify" vertical="justify" wrapText="1"/>
    </xf>
    <xf numFmtId="0" fontId="13" fillId="0" borderId="0" xfId="0" applyFont="1" applyBorder="1" applyAlignment="1">
      <alignment horizontal="justify" vertical="justify"/>
    </xf>
    <xf numFmtId="0" fontId="39" fillId="0" borderId="0" xfId="0" applyFont="1" applyBorder="1" applyAlignment="1">
      <alignment horizontal="justify" vertical="center" wrapText="1"/>
    </xf>
    <xf numFmtId="0" fontId="40" fillId="0" borderId="0" xfId="0" applyFont="1" applyBorder="1" applyAlignment="1">
      <alignment horizontal="left" wrapText="1"/>
    </xf>
    <xf numFmtId="0" fontId="0" fillId="0" borderId="0" xfId="0" applyBorder="1"/>
    <xf numFmtId="0" fontId="12" fillId="0" borderId="0" xfId="0" applyFont="1" applyBorder="1" applyAlignment="1">
      <alignment horizontal="justify" vertical="top" wrapText="1"/>
    </xf>
    <xf numFmtId="0" fontId="13" fillId="0" borderId="0" xfId="0" applyFont="1" applyBorder="1"/>
    <xf numFmtId="0" fontId="40" fillId="0" borderId="0" xfId="0" applyFont="1" applyBorder="1" applyAlignment="1">
      <alignment horizontal="center" wrapText="1"/>
    </xf>
    <xf numFmtId="0" fontId="41" fillId="0" borderId="0" xfId="0" applyFont="1" applyBorder="1" applyAlignment="1">
      <alignment wrapText="1"/>
    </xf>
    <xf numFmtId="0" fontId="42" fillId="0" borderId="0" xfId="0" applyFont="1" applyBorder="1" applyAlignment="1"/>
    <xf numFmtId="0" fontId="43" fillId="0" borderId="0" xfId="0" applyFont="1" applyBorder="1" applyAlignment="1"/>
    <xf numFmtId="0" fontId="44" fillId="0" borderId="6" xfId="0" applyFont="1" applyBorder="1" applyAlignment="1">
      <alignment horizontal="justify" wrapText="1"/>
    </xf>
    <xf numFmtId="0" fontId="35" fillId="0" borderId="65" xfId="0" applyFont="1" applyBorder="1" applyAlignment="1">
      <alignment horizontal="justify" wrapText="1"/>
    </xf>
    <xf numFmtId="0" fontId="35" fillId="0" borderId="61" xfId="0" applyFont="1" applyBorder="1" applyAlignment="1">
      <alignment horizontal="justify" wrapText="1"/>
    </xf>
    <xf numFmtId="0" fontId="36" fillId="0" borderId="0" xfId="0" applyFont="1" applyBorder="1" applyAlignment="1">
      <alignment horizontal="center"/>
    </xf>
    <xf numFmtId="0" fontId="24" fillId="0" borderId="35" xfId="0" applyFont="1" applyBorder="1" applyAlignment="1">
      <alignment horizontal="center" vertical="top"/>
    </xf>
    <xf numFmtId="0" fontId="24" fillId="0" borderId="20" xfId="0" applyFont="1" applyBorder="1" applyAlignment="1">
      <alignment horizontal="center" vertical="top"/>
    </xf>
    <xf numFmtId="0" fontId="24" fillId="0" borderId="8" xfId="0" applyFont="1" applyBorder="1" applyAlignment="1">
      <alignment horizontal="center" vertical="top"/>
    </xf>
    <xf numFmtId="0" fontId="24" fillId="0" borderId="3" xfId="0" applyFont="1" applyBorder="1" applyAlignment="1">
      <alignment horizontal="left" vertical="top" wrapText="1"/>
    </xf>
    <xf numFmtId="49" fontId="24" fillId="0" borderId="35" xfId="0" applyNumberFormat="1" applyFont="1" applyBorder="1" applyAlignment="1">
      <alignment horizontal="center" vertical="top"/>
    </xf>
    <xf numFmtId="16" fontId="24" fillId="0" borderId="35" xfId="0" applyNumberFormat="1" applyFont="1" applyBorder="1" applyAlignment="1">
      <alignment horizontal="center" vertical="top"/>
    </xf>
    <xf numFmtId="0" fontId="37" fillId="0" borderId="0" xfId="0" applyFont="1" applyBorder="1" applyAlignment="1">
      <alignment horizontal="center"/>
    </xf>
    <xf numFmtId="0" fontId="24" fillId="0" borderId="84" xfId="0" applyFont="1" applyBorder="1" applyAlignment="1">
      <alignment horizontal="center" vertical="top"/>
    </xf>
    <xf numFmtId="0" fontId="24" fillId="0" borderId="20" xfId="0" applyFont="1" applyBorder="1" applyAlignment="1">
      <alignment vertical="top"/>
    </xf>
    <xf numFmtId="0" fontId="24" fillId="0" borderId="8" xfId="0" applyFont="1" applyBorder="1" applyAlignment="1">
      <alignment vertical="top"/>
    </xf>
    <xf numFmtId="0" fontId="24" fillId="0" borderId="65" xfId="0" applyNumberFormat="1" applyFont="1" applyBorder="1" applyAlignment="1">
      <alignment horizontal="left" vertical="top" wrapText="1"/>
    </xf>
    <xf numFmtId="49" fontId="24" fillId="0" borderId="84" xfId="0" applyNumberFormat="1" applyFont="1" applyBorder="1" applyAlignment="1">
      <alignment horizontal="center" vertical="top"/>
    </xf>
    <xf numFmtId="49" fontId="24" fillId="0" borderId="20" xfId="0" applyNumberFormat="1" applyFont="1" applyBorder="1" applyAlignment="1">
      <alignment horizontal="center" vertical="top"/>
    </xf>
    <xf numFmtId="49" fontId="24" fillId="0" borderId="8" xfId="0" applyNumberFormat="1" applyFont="1" applyBorder="1" applyAlignment="1">
      <alignment horizontal="center" vertical="top"/>
    </xf>
    <xf numFmtId="0" fontId="23" fillId="0" borderId="58" xfId="0" applyFont="1" applyBorder="1" applyAlignment="1">
      <alignment horizontal="center" vertical="center" wrapText="1"/>
    </xf>
    <xf numFmtId="0" fontId="23" fillId="0" borderId="85" xfId="0" applyFont="1" applyBorder="1" applyAlignment="1">
      <alignment horizontal="center" vertical="center" wrapText="1"/>
    </xf>
    <xf numFmtId="0" fontId="34" fillId="0" borderId="0" xfId="0" applyFont="1" applyAlignment="1">
      <alignment horizontal="justify" vertical="justify" wrapText="1"/>
    </xf>
    <xf numFmtId="0" fontId="18" fillId="0" borderId="55" xfId="0" applyFont="1" applyBorder="1" applyAlignment="1">
      <alignment horizontal="center"/>
    </xf>
    <xf numFmtId="0" fontId="17" fillId="0" borderId="58" xfId="0" applyFont="1" applyBorder="1" applyAlignment="1">
      <alignment horizontal="center"/>
    </xf>
    <xf numFmtId="0" fontId="17" fillId="0" borderId="86" xfId="0" applyFont="1" applyBorder="1" applyAlignment="1">
      <alignment horizontal="center"/>
    </xf>
    <xf numFmtId="0" fontId="17" fillId="0" borderId="54" xfId="0" applyFont="1" applyBorder="1" applyAlignment="1">
      <alignment horizontal="center"/>
    </xf>
    <xf numFmtId="0" fontId="17" fillId="0" borderId="55" xfId="0" applyFont="1" applyBorder="1" applyAlignment="1">
      <alignment horizontal="center"/>
    </xf>
    <xf numFmtId="0" fontId="17" fillId="0" borderId="84" xfId="0" applyFont="1" applyBorder="1" applyAlignment="1">
      <alignment horizontal="center"/>
    </xf>
    <xf numFmtId="0" fontId="17" fillId="0" borderId="8" xfId="0" applyFont="1" applyBorder="1" applyAlignment="1">
      <alignment horizontal="center"/>
    </xf>
    <xf numFmtId="0" fontId="17" fillId="0" borderId="84" xfId="0" applyFont="1" applyBorder="1" applyAlignment="1">
      <alignment horizontal="center" vertical="center"/>
    </xf>
    <xf numFmtId="0" fontId="17" fillId="0" borderId="8" xfId="0" applyFont="1" applyBorder="1" applyAlignment="1">
      <alignment horizontal="center" vertical="center"/>
    </xf>
    <xf numFmtId="0" fontId="17" fillId="0" borderId="8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6" xfId="0" applyFont="1" applyBorder="1" applyAlignment="1">
      <alignment horizontal="center"/>
    </xf>
    <xf numFmtId="0" fontId="18" fillId="0" borderId="61" xfId="0" applyFont="1" applyBorder="1" applyAlignment="1">
      <alignment horizontal="center"/>
    </xf>
    <xf numFmtId="0" fontId="17" fillId="0" borderId="3" xfId="0" applyFont="1" applyBorder="1" applyAlignment="1">
      <alignment horizontal="center"/>
    </xf>
    <xf numFmtId="0" fontId="9" fillId="0" borderId="3" xfId="0" applyFont="1" applyBorder="1" applyAlignment="1">
      <alignment horizontal="center"/>
    </xf>
    <xf numFmtId="0" fontId="17" fillId="0" borderId="0" xfId="0" applyFont="1" applyAlignment="1">
      <alignment horizontal="center"/>
    </xf>
    <xf numFmtId="0" fontId="18" fillId="0" borderId="3" xfId="0" applyFont="1" applyBorder="1" applyAlignment="1">
      <alignment horizontal="center"/>
    </xf>
    <xf numFmtId="1" fontId="17" fillId="0" borderId="3" xfId="0" applyNumberFormat="1" applyFont="1" applyBorder="1" applyAlignment="1">
      <alignment horizontal="center"/>
    </xf>
    <xf numFmtId="0" fontId="17" fillId="0" borderId="3" xfId="0" applyFont="1" applyFill="1" applyBorder="1" applyAlignment="1">
      <alignment horizontal="center"/>
    </xf>
    <xf numFmtId="0" fontId="17" fillId="0" borderId="0" xfId="0" applyFont="1" applyFill="1" applyBorder="1" applyAlignment="1">
      <alignment horizontal="left" vertical="center" wrapText="1"/>
    </xf>
    <xf numFmtId="1" fontId="19" fillId="0" borderId="3" xfId="0" applyNumberFormat="1" applyFont="1" applyBorder="1" applyAlignment="1">
      <alignment horizontal="center"/>
    </xf>
    <xf numFmtId="0" fontId="18" fillId="0" borderId="9" xfId="0" applyFont="1" applyBorder="1" applyAlignment="1">
      <alignment horizontal="center"/>
    </xf>
    <xf numFmtId="0" fontId="17" fillId="0" borderId="69" xfId="0" applyFont="1" applyBorder="1" applyAlignment="1">
      <alignment horizontal="center"/>
    </xf>
    <xf numFmtId="0" fontId="17" fillId="0" borderId="9" xfId="0" applyFont="1" applyBorder="1" applyAlignment="1">
      <alignment horizontal="center"/>
    </xf>
    <xf numFmtId="0" fontId="18" fillId="0" borderId="21" xfId="0" applyFont="1" applyBorder="1" applyAlignment="1">
      <alignment horizontal="center" wrapText="1"/>
    </xf>
    <xf numFmtId="0" fontId="2" fillId="0" borderId="13" xfId="0" applyFont="1" applyBorder="1" applyAlignment="1">
      <alignment wrapText="1"/>
    </xf>
    <xf numFmtId="0" fontId="2" fillId="0" borderId="14" xfId="0" applyFont="1" applyBorder="1" applyAlignment="1">
      <alignment wrapText="1"/>
    </xf>
    <xf numFmtId="0" fontId="18" fillId="0" borderId="12" xfId="0" applyFont="1" applyBorder="1" applyAlignment="1">
      <alignment horizontal="center" wrapText="1"/>
    </xf>
    <xf numFmtId="0" fontId="18" fillId="0" borderId="0" xfId="0" applyFont="1" applyBorder="1" applyAlignment="1">
      <alignment horizontal="center" wrapText="1"/>
    </xf>
    <xf numFmtId="0" fontId="2" fillId="0" borderId="0" xfId="0" applyFont="1" applyBorder="1" applyAlignment="1">
      <alignment horizontal="center" wrapText="1"/>
    </xf>
    <xf numFmtId="0" fontId="2" fillId="0" borderId="11" xfId="0" applyFont="1" applyBorder="1" applyAlignment="1">
      <alignment horizontal="center" wrapText="1"/>
    </xf>
    <xf numFmtId="0" fontId="6" fillId="0" borderId="16" xfId="0" applyFont="1" applyBorder="1" applyAlignment="1">
      <alignment horizontal="center"/>
    </xf>
    <xf numFmtId="0" fontId="6" fillId="0" borderId="17" xfId="0" applyFont="1" applyBorder="1" applyAlignment="1">
      <alignment horizontal="center"/>
    </xf>
    <xf numFmtId="0" fontId="10" fillId="0" borderId="84" xfId="0" applyFont="1" applyBorder="1" applyAlignment="1">
      <alignment horizontal="center" vertical="top"/>
    </xf>
    <xf numFmtId="0" fontId="10" fillId="0" borderId="8" xfId="0" applyFont="1" applyBorder="1" applyAlignment="1">
      <alignment horizontal="center" vertical="top"/>
    </xf>
    <xf numFmtId="2" fontId="18" fillId="0" borderId="0" xfId="0" applyNumberFormat="1" applyFont="1" applyBorder="1" applyAlignment="1">
      <alignment horizontal="center"/>
    </xf>
    <xf numFmtId="0" fontId="23" fillId="0" borderId="16" xfId="0" applyFont="1" applyBorder="1" applyAlignment="1">
      <alignment horizontal="center"/>
    </xf>
    <xf numFmtId="0" fontId="23" fillId="0" borderId="17" xfId="0" applyFont="1" applyBorder="1" applyAlignment="1">
      <alignment horizontal="center"/>
    </xf>
    <xf numFmtId="0" fontId="0" fillId="0" borderId="84" xfId="0" applyFont="1" applyBorder="1" applyAlignment="1">
      <alignment horizontal="center" vertical="top"/>
    </xf>
    <xf numFmtId="0" fontId="0" fillId="0" borderId="8" xfId="0" applyFont="1" applyBorder="1" applyAlignment="1">
      <alignment horizontal="center" vertical="top"/>
    </xf>
    <xf numFmtId="164" fontId="18" fillId="0" borderId="0" xfId="3" applyFont="1" applyBorder="1" applyAlignment="1">
      <alignment horizontal="center"/>
    </xf>
    <xf numFmtId="0" fontId="5" fillId="0" borderId="2" xfId="0" applyFont="1" applyBorder="1" applyAlignment="1">
      <alignment horizontal="center"/>
    </xf>
    <xf numFmtId="0" fontId="18" fillId="0" borderId="13" xfId="0" applyFont="1" applyBorder="1" applyAlignment="1">
      <alignment horizontal="center" wrapText="1"/>
    </xf>
    <xf numFmtId="0" fontId="17" fillId="0" borderId="13" xfId="0" applyFont="1" applyBorder="1" applyAlignment="1">
      <alignment wrapText="1"/>
    </xf>
    <xf numFmtId="2" fontId="18" fillId="0" borderId="0" xfId="0" applyNumberFormat="1" applyFont="1" applyBorder="1" applyAlignment="1">
      <alignment horizontal="center" wrapText="1"/>
    </xf>
    <xf numFmtId="0" fontId="17" fillId="0" borderId="0" xfId="0" applyFont="1" applyBorder="1" applyAlignment="1">
      <alignment wrapText="1"/>
    </xf>
    <xf numFmtId="2" fontId="23" fillId="0" borderId="3" xfId="0" applyNumberFormat="1" applyFont="1" applyBorder="1" applyAlignment="1">
      <alignment horizontal="center" wrapText="1"/>
    </xf>
    <xf numFmtId="2" fontId="23" fillId="0" borderId="60" xfId="0" applyNumberFormat="1" applyFont="1" applyBorder="1" applyAlignment="1">
      <alignment horizontal="center" wrapText="1"/>
    </xf>
    <xf numFmtId="2" fontId="23" fillId="0" borderId="8" xfId="0" applyNumberFormat="1" applyFont="1" applyBorder="1" applyAlignment="1">
      <alignment horizontal="center" wrapText="1"/>
    </xf>
    <xf numFmtId="0" fontId="16" fillId="0" borderId="17" xfId="0" applyFont="1" applyBorder="1" applyAlignment="1">
      <alignment horizontal="center"/>
    </xf>
    <xf numFmtId="0" fontId="16" fillId="0" borderId="15" xfId="0" applyFont="1" applyBorder="1" applyAlignment="1">
      <alignment horizontal="center"/>
    </xf>
    <xf numFmtId="0" fontId="16" fillId="0" borderId="3" xfId="0" applyFont="1" applyBorder="1" applyAlignment="1">
      <alignment horizontal="center"/>
    </xf>
    <xf numFmtId="2" fontId="17" fillId="0" borderId="3" xfId="0" applyNumberFormat="1" applyFont="1" applyBorder="1" applyAlignment="1">
      <alignment wrapText="1"/>
    </xf>
    <xf numFmtId="2" fontId="17" fillId="0" borderId="3" xfId="0" applyNumberFormat="1" applyFont="1" applyBorder="1" applyAlignment="1">
      <alignment horizontal="center" wrapText="1"/>
    </xf>
    <xf numFmtId="2" fontId="17" fillId="0" borderId="60" xfId="0" applyNumberFormat="1" applyFont="1" applyBorder="1" applyAlignment="1">
      <alignment horizontal="center" wrapText="1"/>
    </xf>
    <xf numFmtId="2" fontId="17" fillId="0" borderId="8" xfId="0" applyNumberFormat="1" applyFont="1" applyBorder="1" applyAlignment="1">
      <alignment horizontal="center" wrapText="1"/>
    </xf>
    <xf numFmtId="0" fontId="16" fillId="0" borderId="3" xfId="0" applyFont="1" applyBorder="1" applyAlignment="1">
      <alignment horizontal="center" vertical="top" wrapText="1"/>
    </xf>
    <xf numFmtId="0" fontId="16" fillId="0" borderId="73" xfId="0" applyFont="1" applyBorder="1" applyAlignment="1">
      <alignment horizontal="center" vertical="top" wrapText="1"/>
    </xf>
    <xf numFmtId="0" fontId="16" fillId="0" borderId="75" xfId="0" applyFont="1" applyBorder="1" applyAlignment="1">
      <alignment horizontal="center" vertical="top" wrapText="1"/>
    </xf>
    <xf numFmtId="2" fontId="23" fillId="0" borderId="19" xfId="0" applyNumberFormat="1" applyFont="1" applyBorder="1" applyAlignment="1">
      <alignment horizontal="center" wrapText="1"/>
    </xf>
    <xf numFmtId="2" fontId="23" fillId="0" borderId="20" xfId="0" applyNumberFormat="1" applyFont="1" applyBorder="1" applyAlignment="1">
      <alignment horizontal="center" wrapText="1"/>
    </xf>
    <xf numFmtId="0" fontId="16" fillId="0" borderId="68" xfId="0" applyFont="1" applyBorder="1" applyAlignment="1">
      <alignment horizontal="center"/>
    </xf>
    <xf numFmtId="0" fontId="16" fillId="0" borderId="67" xfId="0" applyFont="1" applyBorder="1" applyAlignment="1">
      <alignment horizontal="center"/>
    </xf>
    <xf numFmtId="0" fontId="16" fillId="0" borderId="74" xfId="0" applyFont="1" applyBorder="1" applyAlignment="1">
      <alignment horizontal="center"/>
    </xf>
    <xf numFmtId="2" fontId="17" fillId="0" borderId="59" xfId="0" applyNumberFormat="1" applyFont="1" applyBorder="1" applyAlignment="1">
      <alignment wrapText="1"/>
    </xf>
    <xf numFmtId="2" fontId="17" fillId="0" borderId="34" xfId="0" applyNumberFormat="1" applyFont="1" applyBorder="1" applyAlignment="1">
      <alignment wrapText="1"/>
    </xf>
    <xf numFmtId="0" fontId="31" fillId="0" borderId="0" xfId="0" applyFont="1" applyBorder="1" applyAlignment="1">
      <alignment horizontal="right" wrapText="1"/>
    </xf>
    <xf numFmtId="0" fontId="20" fillId="0" borderId="3" xfId="0" applyFont="1" applyBorder="1" applyAlignment="1">
      <alignment horizontal="center" wrapText="1"/>
    </xf>
    <xf numFmtId="0" fontId="17" fillId="0" borderId="3" xfId="0" applyFont="1" applyBorder="1" applyAlignment="1">
      <alignment wrapText="1"/>
    </xf>
    <xf numFmtId="0" fontId="31" fillId="0" borderId="3" xfId="0" applyFont="1" applyBorder="1" applyAlignment="1">
      <alignment horizontal="center" wrapText="1"/>
    </xf>
    <xf numFmtId="0" fontId="29" fillId="0" borderId="3" xfId="0" applyFont="1" applyBorder="1" applyAlignment="1">
      <alignment wrapText="1"/>
    </xf>
    <xf numFmtId="2" fontId="17" fillId="0" borderId="84" xfId="0" applyNumberFormat="1" applyFont="1" applyBorder="1" applyAlignment="1">
      <alignment horizontal="center" wrapText="1"/>
    </xf>
    <xf numFmtId="0" fontId="16" fillId="0" borderId="3" xfId="0" applyFont="1" applyBorder="1" applyAlignment="1">
      <alignment horizontal="center" wrapText="1"/>
    </xf>
    <xf numFmtId="2" fontId="17" fillId="0" borderId="58" xfId="0" applyNumberFormat="1" applyFont="1" applyBorder="1" applyAlignment="1">
      <alignment horizontal="center"/>
    </xf>
    <xf numFmtId="2" fontId="17" fillId="0" borderId="86" xfId="0" applyNumberFormat="1" applyFont="1" applyBorder="1" applyAlignment="1">
      <alignment horizontal="center"/>
    </xf>
    <xf numFmtId="2" fontId="17" fillId="0" borderId="85" xfId="0" applyNumberFormat="1" applyFont="1" applyBorder="1" applyAlignment="1">
      <alignment horizontal="center"/>
    </xf>
    <xf numFmtId="2" fontId="17" fillId="0" borderId="69" xfId="0" applyNumberFormat="1" applyFont="1" applyBorder="1" applyAlignment="1">
      <alignment horizontal="center"/>
    </xf>
    <xf numFmtId="2" fontId="17" fillId="0" borderId="9" xfId="0" applyNumberFormat="1" applyFont="1" applyBorder="1" applyAlignment="1">
      <alignment horizontal="center"/>
    </xf>
    <xf numFmtId="2" fontId="17" fillId="0" borderId="34" xfId="0" applyNumberFormat="1" applyFont="1" applyBorder="1" applyAlignment="1">
      <alignment horizontal="center"/>
    </xf>
    <xf numFmtId="0" fontId="18" fillId="0" borderId="6" xfId="0" applyFont="1" applyBorder="1" applyAlignment="1">
      <alignment horizontal="center" wrapText="1"/>
    </xf>
    <xf numFmtId="0" fontId="18" fillId="0" borderId="61" xfId="0" applyFont="1" applyBorder="1" applyAlignment="1">
      <alignment horizontal="center" wrapText="1"/>
    </xf>
    <xf numFmtId="0" fontId="20" fillId="0" borderId="9" xfId="0" applyFont="1" applyBorder="1" applyAlignment="1">
      <alignment horizontal="center" wrapText="1"/>
    </xf>
    <xf numFmtId="0" fontId="20" fillId="0" borderId="0" xfId="0" applyFont="1" applyBorder="1" applyAlignment="1">
      <alignment horizontal="center" wrapText="1"/>
    </xf>
    <xf numFmtId="0" fontId="5" fillId="0" borderId="53" xfId="0" applyFont="1" applyBorder="1" applyAlignment="1">
      <alignment horizontal="center" wrapText="1"/>
    </xf>
    <xf numFmtId="0" fontId="5" fillId="0" borderId="51" xfId="0" applyFont="1" applyBorder="1" applyAlignment="1">
      <alignment horizontal="center" vertical="top"/>
    </xf>
    <xf numFmtId="0" fontId="5" fillId="0" borderId="49" xfId="0" applyFont="1" applyBorder="1" applyAlignment="1">
      <alignment horizontal="center" vertical="top"/>
    </xf>
    <xf numFmtId="0" fontId="5" fillId="0" borderId="0" xfId="0" applyFont="1" applyBorder="1" applyAlignment="1">
      <alignment horizontal="center"/>
    </xf>
    <xf numFmtId="0" fontId="5" fillId="0" borderId="0" xfId="0" applyFont="1" applyBorder="1" applyAlignment="1">
      <alignment horizontal="right"/>
    </xf>
    <xf numFmtId="0" fontId="5" fillId="0" borderId="11" xfId="0" applyFont="1" applyBorder="1" applyAlignment="1">
      <alignment horizontal="right"/>
    </xf>
    <xf numFmtId="0" fontId="5" fillId="0" borderId="44" xfId="0" applyFont="1" applyBorder="1" applyAlignment="1">
      <alignment horizontal="center"/>
    </xf>
    <xf numFmtId="0" fontId="0" fillId="0" borderId="45" xfId="0" applyBorder="1"/>
    <xf numFmtId="0" fontId="5" fillId="0" borderId="48" xfId="0" applyFont="1" applyBorder="1" applyAlignment="1">
      <alignment horizontal="center" vertical="top" wrapText="1"/>
    </xf>
    <xf numFmtId="0" fontId="5" fillId="0" borderId="49" xfId="0" applyFont="1" applyBorder="1" applyAlignment="1">
      <alignment horizontal="center" vertical="top" wrapText="1"/>
    </xf>
    <xf numFmtId="0" fontId="5" fillId="0" borderId="50" xfId="0" applyFont="1" applyBorder="1" applyAlignment="1">
      <alignment horizontal="center" vertical="top"/>
    </xf>
    <xf numFmtId="0" fontId="5" fillId="0" borderId="41" xfId="0" applyFont="1" applyBorder="1" applyAlignment="1">
      <alignment horizontal="center" vertical="top"/>
    </xf>
    <xf numFmtId="0" fontId="5" fillId="0" borderId="40" xfId="0" applyFont="1" applyBorder="1" applyAlignment="1">
      <alignment horizontal="center" vertical="top"/>
    </xf>
    <xf numFmtId="0" fontId="5" fillId="0" borderId="47" xfId="0" applyFont="1" applyBorder="1" applyAlignment="1">
      <alignment horizontal="left"/>
    </xf>
    <xf numFmtId="0" fontId="8" fillId="0" borderId="47" xfId="0" applyFont="1" applyBorder="1" applyAlignment="1">
      <alignment horizontal="left"/>
    </xf>
  </cellXfs>
  <cellStyles count="4">
    <cellStyle name="Currency" xfId="3" builtinId="4"/>
    <cellStyle name="Normal" xfId="0" builtinId="0"/>
    <cellStyle name="Normal 2" xfId="1"/>
    <cellStyle name="Normal 5" xfId="2"/>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37"/>
  <sheetViews>
    <sheetView view="pageBreakPreview" topLeftCell="A4" zoomScaleSheetLayoutView="100" workbookViewId="0">
      <selection activeCell="B22" sqref="B22:G22"/>
    </sheetView>
  </sheetViews>
  <sheetFormatPr defaultRowHeight="15"/>
  <cols>
    <col min="1" max="1" width="7.85546875" style="10" customWidth="1"/>
    <col min="2" max="4" width="9.140625" style="10"/>
    <col min="5" max="5" width="15.85546875" style="10" customWidth="1"/>
    <col min="6" max="6" width="14.28515625" style="10" customWidth="1"/>
    <col min="7" max="7" width="26.5703125" style="10" customWidth="1"/>
    <col min="8" max="8" width="12.28515625" style="10" hidden="1" customWidth="1"/>
    <col min="9" max="9" width="2.140625" style="10" hidden="1" customWidth="1"/>
    <col min="10" max="16384" width="9.140625" style="10"/>
  </cols>
  <sheetData>
    <row r="1" spans="1:9" ht="18.75" customHeight="1">
      <c r="A1" s="493"/>
      <c r="B1" s="17"/>
      <c r="C1" s="17"/>
      <c r="D1" s="17"/>
      <c r="E1" s="17"/>
      <c r="F1" s="499"/>
      <c r="G1" s="500"/>
      <c r="H1" s="500"/>
      <c r="I1" s="500"/>
    </row>
    <row r="2" spans="1:9" ht="18.75">
      <c r="A2" s="493"/>
      <c r="B2" s="17"/>
      <c r="C2" s="17"/>
      <c r="D2" s="17"/>
      <c r="E2" s="17"/>
      <c r="F2" s="17"/>
      <c r="G2" s="17"/>
      <c r="H2" s="17"/>
      <c r="I2" s="493"/>
    </row>
    <row r="3" spans="1:9" ht="18.75">
      <c r="A3" s="493"/>
      <c r="B3" s="17"/>
      <c r="C3" s="17"/>
      <c r="D3" s="17"/>
      <c r="E3" s="17"/>
      <c r="F3" s="17"/>
      <c r="G3" s="17"/>
      <c r="H3" s="17"/>
      <c r="I3" s="493"/>
    </row>
    <row r="4" spans="1:9" ht="18.75">
      <c r="A4" s="493"/>
      <c r="B4" s="17"/>
      <c r="C4" s="17"/>
      <c r="D4" s="17"/>
      <c r="E4" s="17"/>
      <c r="F4" s="17"/>
      <c r="G4" s="17"/>
      <c r="H4" s="17"/>
      <c r="I4" s="493"/>
    </row>
    <row r="5" spans="1:9" ht="18.75">
      <c r="A5" s="493"/>
      <c r="B5" s="17"/>
      <c r="C5" s="17"/>
      <c r="D5" s="17"/>
      <c r="E5" s="17"/>
      <c r="F5" s="17"/>
      <c r="G5" s="17"/>
      <c r="H5" s="17"/>
      <c r="I5" s="493"/>
    </row>
    <row r="6" spans="1:9" ht="18.75" hidden="1">
      <c r="A6" s="493"/>
      <c r="B6" s="17"/>
      <c r="C6" s="17"/>
      <c r="D6" s="17"/>
      <c r="E6" s="17"/>
      <c r="F6" s="17"/>
      <c r="G6" s="17"/>
      <c r="H6" s="17"/>
      <c r="I6" s="493"/>
    </row>
    <row r="7" spans="1:9" ht="35.25" customHeight="1">
      <c r="A7" s="493"/>
      <c r="B7" s="504" t="s">
        <v>858</v>
      </c>
      <c r="C7" s="505"/>
      <c r="D7" s="505"/>
      <c r="E7" s="505"/>
      <c r="F7" s="505"/>
      <c r="G7" s="505"/>
      <c r="H7" s="505"/>
      <c r="I7" s="493"/>
    </row>
    <row r="8" spans="1:9" ht="18.75">
      <c r="A8" s="25"/>
      <c r="B8" s="12" t="s">
        <v>857</v>
      </c>
      <c r="C8" s="12"/>
      <c r="D8" s="12"/>
      <c r="E8" s="12"/>
      <c r="F8" s="12"/>
      <c r="G8" s="12"/>
      <c r="H8" s="12"/>
      <c r="I8" s="493"/>
    </row>
    <row r="9" spans="1:9" ht="18.75">
      <c r="A9" s="493"/>
      <c r="B9" s="17"/>
      <c r="C9" s="17"/>
      <c r="D9" s="17"/>
      <c r="E9" s="17"/>
      <c r="F9" s="17"/>
      <c r="G9" s="17"/>
      <c r="H9" s="17"/>
      <c r="I9" s="493"/>
    </row>
    <row r="10" spans="1:9" ht="18.75">
      <c r="A10" s="493"/>
      <c r="B10" s="17"/>
      <c r="C10" s="17"/>
      <c r="D10" s="17"/>
      <c r="E10" s="17"/>
      <c r="F10" s="17"/>
      <c r="G10" s="17"/>
      <c r="H10" s="17"/>
      <c r="I10" s="493"/>
    </row>
    <row r="11" spans="1:9" ht="18.75">
      <c r="A11" s="493"/>
      <c r="B11" s="17"/>
      <c r="C11" s="17"/>
      <c r="D11" s="17"/>
      <c r="E11" s="17"/>
      <c r="F11" s="17"/>
      <c r="G11" s="17"/>
      <c r="H11" s="17"/>
      <c r="I11" s="493"/>
    </row>
    <row r="12" spans="1:9" ht="20.25" customHeight="1">
      <c r="A12" s="493"/>
      <c r="B12" s="508" t="s">
        <v>856</v>
      </c>
      <c r="C12" s="509"/>
      <c r="D12" s="509"/>
      <c r="E12" s="509"/>
      <c r="F12" s="509"/>
      <c r="G12" s="509"/>
      <c r="H12" s="17"/>
      <c r="I12" s="493"/>
    </row>
    <row r="13" spans="1:9" ht="20.25" customHeight="1">
      <c r="A13" s="493"/>
      <c r="B13" s="508"/>
      <c r="C13" s="509"/>
      <c r="D13" s="509"/>
      <c r="E13" s="509"/>
      <c r="F13" s="509"/>
      <c r="G13" s="509"/>
      <c r="H13" s="17"/>
      <c r="I13" s="493"/>
    </row>
    <row r="14" spans="1:9" ht="18.75">
      <c r="A14" s="493"/>
      <c r="B14" s="509"/>
      <c r="C14" s="509"/>
      <c r="D14" s="509"/>
      <c r="E14" s="509"/>
      <c r="F14" s="509"/>
      <c r="G14" s="509"/>
      <c r="H14" s="17"/>
      <c r="I14" s="493"/>
    </row>
    <row r="15" spans="1:9" ht="36.75">
      <c r="A15" s="493"/>
      <c r="B15" s="496"/>
      <c r="C15" s="496"/>
      <c r="D15" s="496"/>
      <c r="E15" s="496"/>
      <c r="F15" s="496"/>
      <c r="G15" s="496"/>
      <c r="H15" s="17"/>
      <c r="I15" s="493"/>
    </row>
    <row r="16" spans="1:9" ht="30" customHeight="1">
      <c r="A16" s="493"/>
      <c r="B16" s="494"/>
      <c r="C16" s="495"/>
      <c r="D16" s="495"/>
      <c r="E16" s="495" t="s">
        <v>859</v>
      </c>
      <c r="F16" s="495"/>
      <c r="G16" s="494"/>
      <c r="H16" s="17"/>
      <c r="I16" s="493"/>
    </row>
    <row r="17" spans="1:11" ht="36.75">
      <c r="A17" s="493"/>
      <c r="B17" s="494"/>
      <c r="C17" s="510" t="s">
        <v>860</v>
      </c>
      <c r="D17" s="511"/>
      <c r="E17" s="511"/>
      <c r="F17" s="511"/>
      <c r="G17" s="511"/>
      <c r="H17" s="17"/>
      <c r="I17" s="493"/>
    </row>
    <row r="18" spans="1:11" ht="18.75" customHeight="1">
      <c r="A18" s="493"/>
      <c r="B18" s="494"/>
      <c r="C18" s="511"/>
      <c r="D18" s="511"/>
      <c r="E18" s="511"/>
      <c r="F18" s="511"/>
      <c r="G18" s="511"/>
      <c r="H18" s="17"/>
      <c r="I18" s="493"/>
    </row>
    <row r="19" spans="1:11" ht="18.75" customHeight="1">
      <c r="A19" s="493"/>
      <c r="B19" s="494"/>
      <c r="C19" s="498"/>
      <c r="D19" s="498"/>
      <c r="E19" s="498"/>
      <c r="F19" s="498"/>
      <c r="G19" s="498"/>
      <c r="H19" s="17"/>
      <c r="I19" s="493"/>
    </row>
    <row r="20" spans="1:11" ht="36.75">
      <c r="A20" s="493"/>
      <c r="B20" s="494"/>
      <c r="C20" s="498"/>
      <c r="D20" s="498"/>
      <c r="E20" s="498"/>
      <c r="F20" s="498"/>
      <c r="G20" s="498"/>
      <c r="H20" s="17"/>
      <c r="I20" s="493"/>
    </row>
    <row r="21" spans="1:11" ht="15.75" customHeight="1">
      <c r="A21" s="493"/>
      <c r="B21" s="494"/>
      <c r="C21" s="498"/>
      <c r="D21" s="498"/>
      <c r="E21" s="498"/>
      <c r="F21" s="498"/>
      <c r="G21" s="498"/>
      <c r="H21" s="17"/>
      <c r="I21" s="493"/>
    </row>
    <row r="22" spans="1:11" ht="126.75" customHeight="1">
      <c r="A22" s="493"/>
      <c r="B22" s="512" t="s">
        <v>861</v>
      </c>
      <c r="C22" s="513"/>
      <c r="D22" s="513"/>
      <c r="E22" s="513"/>
      <c r="F22" s="513"/>
      <c r="G22" s="514"/>
      <c r="H22" s="17"/>
      <c r="I22" s="493"/>
      <c r="K22" s="497"/>
    </row>
    <row r="23" spans="1:11" ht="18.75" hidden="1">
      <c r="A23" s="506"/>
      <c r="B23" s="507"/>
      <c r="C23" s="507"/>
      <c r="D23" s="507"/>
      <c r="E23" s="507"/>
      <c r="F23" s="507"/>
      <c r="G23" s="507"/>
      <c r="H23" s="507"/>
      <c r="I23" s="493"/>
    </row>
    <row r="24" spans="1:11" ht="18.75" hidden="1">
      <c r="A24" s="493"/>
    </row>
    <row r="25" spans="1:11" ht="0.75" customHeight="1">
      <c r="A25" s="493"/>
      <c r="B25" s="501"/>
      <c r="C25" s="502"/>
      <c r="D25" s="502"/>
      <c r="E25" s="502"/>
      <c r="F25" s="502"/>
      <c r="G25" s="502"/>
      <c r="H25" s="502"/>
      <c r="I25" s="502"/>
    </row>
    <row r="26" spans="1:11" ht="189" hidden="1" customHeight="1">
      <c r="B26" s="503"/>
      <c r="C26" s="503"/>
      <c r="D26" s="503"/>
      <c r="E26" s="503"/>
      <c r="F26" s="503"/>
      <c r="G26" s="503"/>
      <c r="H26" s="503"/>
      <c r="I26" s="503"/>
    </row>
    <row r="27" spans="1:11" ht="0.75" customHeight="1">
      <c r="A27" s="493"/>
      <c r="B27" s="493"/>
      <c r="C27" s="493"/>
      <c r="D27" s="493"/>
      <c r="E27" s="493"/>
      <c r="G27" s="493"/>
      <c r="H27" s="493"/>
      <c r="I27" s="493"/>
    </row>
    <row r="28" spans="1:11" hidden="1"/>
    <row r="29" spans="1:11" hidden="1"/>
    <row r="30" spans="1:11" hidden="1"/>
    <row r="31" spans="1:11" hidden="1"/>
    <row r="32" spans="1:11" hidden="1"/>
    <row r="33" hidden="1"/>
    <row r="34" hidden="1"/>
    <row r="35" hidden="1"/>
    <row r="36" hidden="1"/>
    <row r="37" hidden="1"/>
  </sheetData>
  <mergeCells count="8">
    <mergeCell ref="F1:I1"/>
    <mergeCell ref="B25:I25"/>
    <mergeCell ref="B26:I26"/>
    <mergeCell ref="B7:H7"/>
    <mergeCell ref="A23:H23"/>
    <mergeCell ref="B12:G14"/>
    <mergeCell ref="C17:G18"/>
    <mergeCell ref="B22:G22"/>
  </mergeCells>
  <pageMargins left="0.7" right="0.7" top="0.75" bottom="0.75" header="0.3" footer="0.3"/>
  <pageSetup paperSize="9" orientation="portrait" r:id="rId1"/>
  <rowBreaks count="1" manualBreakCount="1">
    <brk id="22" min="1" max="8" man="1"/>
  </rowBreaks>
</worksheet>
</file>

<file path=xl/worksheets/sheet2.xml><?xml version="1.0" encoding="utf-8"?>
<worksheet xmlns="http://schemas.openxmlformats.org/spreadsheetml/2006/main" xmlns:r="http://schemas.openxmlformats.org/officeDocument/2006/relationships">
  <dimension ref="A1:E55"/>
  <sheetViews>
    <sheetView view="pageBreakPreview" zoomScaleSheetLayoutView="100" workbookViewId="0">
      <selection sqref="A1:XFD1048576"/>
    </sheetView>
  </sheetViews>
  <sheetFormatPr defaultColWidth="18" defaultRowHeight="15"/>
  <sheetData>
    <row r="1" spans="1:4" s="311" customFormat="1" ht="26.25">
      <c r="B1" s="522" t="s">
        <v>49</v>
      </c>
      <c r="C1" s="522"/>
      <c r="D1" s="522"/>
    </row>
    <row r="2" spans="1:4" s="311" customFormat="1" ht="18.75">
      <c r="B2" s="397"/>
      <c r="C2" s="397"/>
      <c r="D2" s="397"/>
    </row>
    <row r="3" spans="1:4" s="311" customFormat="1" ht="18.75">
      <c r="A3" s="402" t="s">
        <v>109</v>
      </c>
      <c r="B3" s="400" t="s">
        <v>108</v>
      </c>
      <c r="C3" s="406" t="s">
        <v>51</v>
      </c>
      <c r="D3" s="407" t="s">
        <v>52</v>
      </c>
    </row>
    <row r="4" spans="1:4" s="311" customFormat="1" ht="18.75">
      <c r="A4" s="401"/>
      <c r="B4" s="398"/>
      <c r="C4" s="399"/>
      <c r="D4" s="408"/>
    </row>
    <row r="5" spans="1:4" s="311" customFormat="1" ht="18.75">
      <c r="A5" s="403">
        <v>1</v>
      </c>
      <c r="B5" s="523" t="s">
        <v>53</v>
      </c>
      <c r="C5" s="526" t="s">
        <v>58</v>
      </c>
      <c r="D5" s="527" t="s">
        <v>599</v>
      </c>
    </row>
    <row r="6" spans="1:4" s="311" customFormat="1" ht="18.75">
      <c r="A6" s="404"/>
      <c r="B6" s="524"/>
      <c r="C6" s="526"/>
      <c r="D6" s="528"/>
    </row>
    <row r="7" spans="1:4" s="311" customFormat="1" ht="18.75">
      <c r="A7" s="405"/>
      <c r="B7" s="525"/>
      <c r="C7" s="526"/>
      <c r="D7" s="529"/>
    </row>
    <row r="8" spans="1:4" s="311" customFormat="1" ht="18.75">
      <c r="A8" s="320"/>
      <c r="B8" s="391"/>
      <c r="C8" s="392"/>
      <c r="D8" s="393"/>
    </row>
    <row r="9" spans="1:4" s="311" customFormat="1" ht="18.75">
      <c r="A9" s="390">
        <v>2</v>
      </c>
      <c r="B9" s="516" t="s">
        <v>9</v>
      </c>
      <c r="C9" s="519" t="s">
        <v>54</v>
      </c>
      <c r="D9" s="520" t="s">
        <v>600</v>
      </c>
    </row>
    <row r="10" spans="1:4" s="311" customFormat="1" ht="18.75">
      <c r="A10" s="390"/>
      <c r="B10" s="517"/>
      <c r="C10" s="519"/>
      <c r="D10" s="528"/>
    </row>
    <row r="11" spans="1:4" s="311" customFormat="1" ht="18.75">
      <c r="A11" s="390"/>
      <c r="B11" s="518"/>
      <c r="C11" s="519"/>
      <c r="D11" s="529"/>
    </row>
    <row r="12" spans="1:4" s="311" customFormat="1" ht="18.75">
      <c r="A12" s="320"/>
      <c r="B12" s="391"/>
      <c r="C12" s="392"/>
      <c r="D12" s="393"/>
    </row>
    <row r="13" spans="1:4" s="311" customFormat="1" ht="18.75">
      <c r="A13" s="516">
        <v>3</v>
      </c>
      <c r="B13" s="516" t="s">
        <v>11</v>
      </c>
      <c r="C13" s="519" t="s">
        <v>55</v>
      </c>
      <c r="D13" s="520" t="s">
        <v>601</v>
      </c>
    </row>
    <row r="14" spans="1:4" s="311" customFormat="1" ht="18.75">
      <c r="A14" s="517"/>
      <c r="B14" s="517"/>
      <c r="C14" s="519"/>
      <c r="D14" s="517"/>
    </row>
    <row r="15" spans="1:4" s="311" customFormat="1" ht="18.75">
      <c r="A15" s="517"/>
      <c r="B15" s="518"/>
      <c r="C15" s="519"/>
      <c r="D15" s="518"/>
    </row>
    <row r="16" spans="1:4" s="311" customFormat="1" ht="18.75">
      <c r="A16" s="487"/>
      <c r="B16" s="391"/>
      <c r="C16" s="488"/>
      <c r="D16" s="393"/>
    </row>
    <row r="17" spans="1:4" s="311" customFormat="1" ht="18.75">
      <c r="A17" s="516">
        <v>4</v>
      </c>
      <c r="B17" s="516" t="s">
        <v>15</v>
      </c>
      <c r="C17" s="519" t="s">
        <v>110</v>
      </c>
      <c r="D17" s="520" t="s">
        <v>602</v>
      </c>
    </row>
    <row r="18" spans="1:4" s="311" customFormat="1" ht="18.75">
      <c r="A18" s="517"/>
      <c r="B18" s="517"/>
      <c r="C18" s="519"/>
      <c r="D18" s="517"/>
    </row>
    <row r="19" spans="1:4" s="311" customFormat="1" ht="18.75">
      <c r="A19" s="518"/>
      <c r="B19" s="518"/>
      <c r="C19" s="519"/>
      <c r="D19" s="518"/>
    </row>
    <row r="20" spans="1:4" s="311" customFormat="1" ht="18.75">
      <c r="A20" s="393"/>
      <c r="B20" s="391"/>
      <c r="C20" s="394"/>
      <c r="D20" s="393"/>
    </row>
    <row r="21" spans="1:4" s="311" customFormat="1" ht="18.75">
      <c r="A21" s="516">
        <v>5</v>
      </c>
      <c r="B21" s="516" t="s">
        <v>17</v>
      </c>
      <c r="C21" s="519" t="s">
        <v>390</v>
      </c>
      <c r="D21" s="520" t="s">
        <v>777</v>
      </c>
    </row>
    <row r="22" spans="1:4" s="311" customFormat="1" ht="18.75">
      <c r="A22" s="517"/>
      <c r="B22" s="517"/>
      <c r="C22" s="519"/>
      <c r="D22" s="517"/>
    </row>
    <row r="23" spans="1:4" s="311" customFormat="1" ht="18.75">
      <c r="A23" s="517"/>
      <c r="B23" s="517"/>
      <c r="C23" s="519"/>
      <c r="D23" s="517"/>
    </row>
    <row r="24" spans="1:4" s="311" customFormat="1" ht="18.75">
      <c r="A24" s="518"/>
      <c r="B24" s="518"/>
      <c r="C24" s="519"/>
      <c r="D24" s="518"/>
    </row>
    <row r="25" spans="1:4" s="311" customFormat="1" ht="18.75">
      <c r="A25" s="320"/>
      <c r="B25" s="391"/>
      <c r="C25" s="394"/>
      <c r="D25" s="393"/>
    </row>
    <row r="26" spans="1:4" s="311" customFormat="1" ht="18.75">
      <c r="A26" s="516">
        <v>6</v>
      </c>
      <c r="B26" s="516" t="s">
        <v>56</v>
      </c>
      <c r="C26" s="519" t="s">
        <v>389</v>
      </c>
      <c r="D26" s="521" t="s">
        <v>778</v>
      </c>
    </row>
    <row r="27" spans="1:4" s="311" customFormat="1" ht="18.75">
      <c r="A27" s="517"/>
      <c r="B27" s="517"/>
      <c r="C27" s="519"/>
      <c r="D27" s="517"/>
    </row>
    <row r="28" spans="1:4" s="311" customFormat="1" ht="18.75">
      <c r="A28" s="517"/>
      <c r="B28" s="517"/>
      <c r="C28" s="519"/>
      <c r="D28" s="517"/>
    </row>
    <row r="29" spans="1:4" s="311" customFormat="1" ht="18.75">
      <c r="A29" s="518"/>
      <c r="B29" s="518"/>
      <c r="C29" s="519"/>
      <c r="D29" s="518"/>
    </row>
    <row r="30" spans="1:4" s="311" customFormat="1" ht="18.75">
      <c r="B30" s="395"/>
      <c r="C30" s="396"/>
      <c r="D30" s="312"/>
    </row>
    <row r="31" spans="1:4">
      <c r="B31" s="30"/>
      <c r="C31" s="29"/>
      <c r="D31" s="5"/>
    </row>
    <row r="32" spans="1:4" ht="27.75">
      <c r="B32" s="515" t="s">
        <v>850</v>
      </c>
      <c r="C32" s="515"/>
      <c r="D32" s="515"/>
    </row>
    <row r="33" spans="2:5" s="2" customFormat="1">
      <c r="B33" s="387"/>
      <c r="C33" s="387"/>
      <c r="D33" s="387"/>
    </row>
    <row r="34" spans="2:5">
      <c r="B34" s="5"/>
      <c r="C34" s="5"/>
      <c r="D34" s="5"/>
    </row>
    <row r="35" spans="2:5" s="310" customFormat="1" ht="23.25">
      <c r="B35" s="416" t="s">
        <v>50</v>
      </c>
      <c r="C35" s="416" t="s">
        <v>57</v>
      </c>
      <c r="D35" s="416" t="s">
        <v>52</v>
      </c>
    </row>
    <row r="36" spans="2:5" ht="18">
      <c r="B36" s="320">
        <v>1</v>
      </c>
      <c r="C36" s="409" t="s">
        <v>63</v>
      </c>
      <c r="D36" s="410" t="s">
        <v>779</v>
      </c>
    </row>
    <row r="37" spans="2:5" ht="18">
      <c r="B37" s="320">
        <v>2</v>
      </c>
      <c r="C37" s="409" t="s">
        <v>88</v>
      </c>
      <c r="D37" s="410" t="s">
        <v>780</v>
      </c>
      <c r="E37" s="31"/>
    </row>
    <row r="38" spans="2:5" ht="18">
      <c r="B38" s="320">
        <v>3</v>
      </c>
      <c r="C38" s="312" t="s">
        <v>111</v>
      </c>
      <c r="D38" s="410" t="s">
        <v>420</v>
      </c>
    </row>
    <row r="39" spans="2:5" ht="18">
      <c r="B39" s="320">
        <v>4</v>
      </c>
      <c r="C39" s="409" t="s">
        <v>65</v>
      </c>
      <c r="D39" s="410" t="s">
        <v>421</v>
      </c>
    </row>
    <row r="40" spans="2:5" ht="18">
      <c r="B40" s="320">
        <v>5</v>
      </c>
      <c r="C40" s="409" t="s">
        <v>68</v>
      </c>
      <c r="D40" s="410" t="s">
        <v>781</v>
      </c>
    </row>
    <row r="41" spans="2:5" ht="18">
      <c r="B41" s="320">
        <v>6</v>
      </c>
      <c r="C41" s="409" t="s">
        <v>96</v>
      </c>
      <c r="D41" s="410" t="s">
        <v>627</v>
      </c>
    </row>
    <row r="42" spans="2:5" ht="18">
      <c r="B42" s="320">
        <v>7</v>
      </c>
      <c r="C42" s="409" t="s">
        <v>67</v>
      </c>
      <c r="D42" s="410" t="s">
        <v>782</v>
      </c>
    </row>
    <row r="43" spans="2:5" ht="18">
      <c r="B43" s="320">
        <v>8</v>
      </c>
      <c r="C43" s="409" t="s">
        <v>91</v>
      </c>
      <c r="D43" s="410" t="s">
        <v>783</v>
      </c>
    </row>
    <row r="44" spans="2:5" ht="18">
      <c r="B44" s="320">
        <v>9</v>
      </c>
      <c r="C44" s="409" t="s">
        <v>66</v>
      </c>
      <c r="D44" s="410" t="s">
        <v>628</v>
      </c>
    </row>
    <row r="45" spans="2:5" ht="18">
      <c r="B45" s="320">
        <v>10</v>
      </c>
      <c r="C45" s="409" t="s">
        <v>64</v>
      </c>
      <c r="D45" s="410" t="s">
        <v>784</v>
      </c>
    </row>
    <row r="46" spans="2:5" ht="18">
      <c r="B46" s="320">
        <v>11</v>
      </c>
      <c r="C46" s="411" t="s">
        <v>71</v>
      </c>
      <c r="D46" s="410" t="s">
        <v>422</v>
      </c>
    </row>
    <row r="47" spans="2:5" ht="18">
      <c r="B47" s="320">
        <v>12</v>
      </c>
      <c r="C47" s="411" t="s">
        <v>69</v>
      </c>
      <c r="D47" s="410" t="s">
        <v>785</v>
      </c>
    </row>
    <row r="48" spans="2:5" ht="18">
      <c r="B48" s="412">
        <v>13</v>
      </c>
      <c r="C48" s="413" t="s">
        <v>73</v>
      </c>
      <c r="D48" s="414" t="s">
        <v>786</v>
      </c>
    </row>
    <row r="49" spans="2:4" ht="18">
      <c r="B49" s="320">
        <v>14</v>
      </c>
      <c r="C49" s="319" t="s">
        <v>74</v>
      </c>
      <c r="D49" s="415" t="s">
        <v>787</v>
      </c>
    </row>
    <row r="50" spans="2:4" ht="18">
      <c r="B50" s="320">
        <v>15</v>
      </c>
      <c r="C50" s="319" t="s">
        <v>77</v>
      </c>
      <c r="D50" s="415" t="s">
        <v>788</v>
      </c>
    </row>
    <row r="51" spans="2:4" ht="18">
      <c r="B51" s="320">
        <v>16</v>
      </c>
      <c r="C51" s="319" t="s">
        <v>76</v>
      </c>
      <c r="D51" s="415" t="s">
        <v>789</v>
      </c>
    </row>
    <row r="52" spans="2:4" ht="18">
      <c r="B52" s="320">
        <v>17</v>
      </c>
      <c r="C52" s="319" t="s">
        <v>75</v>
      </c>
      <c r="D52" s="415" t="s">
        <v>790</v>
      </c>
    </row>
    <row r="53" spans="2:4" ht="18">
      <c r="B53" s="320">
        <v>18</v>
      </c>
      <c r="C53" s="319" t="s">
        <v>70</v>
      </c>
      <c r="D53" s="415" t="s">
        <v>791</v>
      </c>
    </row>
    <row r="54" spans="2:4" ht="18">
      <c r="B54" s="320">
        <v>19</v>
      </c>
      <c r="C54" s="319" t="s">
        <v>72</v>
      </c>
      <c r="D54" s="415" t="s">
        <v>792</v>
      </c>
    </row>
    <row r="55" spans="2:4" ht="18">
      <c r="B55" s="320">
        <v>20</v>
      </c>
      <c r="C55" s="319" t="s">
        <v>89</v>
      </c>
      <c r="D55" s="415" t="s">
        <v>793</v>
      </c>
    </row>
  </sheetData>
  <mergeCells count="24">
    <mergeCell ref="B1:D1"/>
    <mergeCell ref="B5:B7"/>
    <mergeCell ref="C5:C7"/>
    <mergeCell ref="D5:D7"/>
    <mergeCell ref="B9:B11"/>
    <mergeCell ref="C9:C11"/>
    <mergeCell ref="D9:D11"/>
    <mergeCell ref="A13:A15"/>
    <mergeCell ref="B13:B15"/>
    <mergeCell ref="C13:C15"/>
    <mergeCell ref="D13:D15"/>
    <mergeCell ref="A17:A19"/>
    <mergeCell ref="B17:B19"/>
    <mergeCell ref="C17:C19"/>
    <mergeCell ref="D17:D19"/>
    <mergeCell ref="B32:D32"/>
    <mergeCell ref="A21:A24"/>
    <mergeCell ref="B21:B24"/>
    <mergeCell ref="C21:C24"/>
    <mergeCell ref="D21:D24"/>
    <mergeCell ref="A26:A29"/>
    <mergeCell ref="B26:B29"/>
    <mergeCell ref="C26:C29"/>
    <mergeCell ref="D26:D29"/>
  </mergeCells>
  <pageMargins left="0.7" right="0.7" top="0.75" bottom="0.75" header="0.3" footer="0.3"/>
  <pageSetup orientation="portrait" r:id="rId1"/>
  <rowBreaks count="1" manualBreakCount="1">
    <brk id="31" max="16383" man="1"/>
  </rowBreaks>
</worksheet>
</file>

<file path=xl/worksheets/sheet3.xml><?xml version="1.0" encoding="utf-8"?>
<worksheet xmlns="http://schemas.openxmlformats.org/spreadsheetml/2006/main" xmlns:r="http://schemas.openxmlformats.org/officeDocument/2006/relationships">
  <dimension ref="A2:L49"/>
  <sheetViews>
    <sheetView topLeftCell="A10" workbookViewId="0">
      <selection activeCell="M23" sqref="M23"/>
    </sheetView>
  </sheetViews>
  <sheetFormatPr defaultRowHeight="15"/>
  <cols>
    <col min="1" max="1" width="9.42578125" customWidth="1"/>
    <col min="2" max="2" width="21.7109375" customWidth="1"/>
    <col min="3" max="3" width="22.7109375" customWidth="1"/>
    <col min="4" max="4" width="15.28515625" customWidth="1"/>
    <col min="5" max="5" width="13.85546875" customWidth="1"/>
    <col min="6" max="6" width="14.28515625" customWidth="1"/>
    <col min="7" max="7" width="10.140625" customWidth="1"/>
    <col min="8" max="8" width="21.140625" customWidth="1"/>
    <col min="9" max="9" width="10.7109375" customWidth="1"/>
    <col min="10" max="10" width="10.85546875" customWidth="1"/>
  </cols>
  <sheetData>
    <row r="2" spans="1:12" ht="18">
      <c r="I2" s="339" t="s">
        <v>386</v>
      </c>
    </row>
    <row r="3" spans="1:12" ht="18">
      <c r="A3" s="5"/>
      <c r="B3" s="5"/>
      <c r="C3" s="5"/>
      <c r="D3" s="61"/>
      <c r="E3" s="386" t="s">
        <v>59</v>
      </c>
      <c r="F3" s="61"/>
      <c r="G3" s="5"/>
      <c r="H3" s="5"/>
      <c r="I3" s="5"/>
      <c r="J3" s="5"/>
    </row>
    <row r="4" spans="1:12" ht="18">
      <c r="A4" s="5"/>
      <c r="B4" s="5"/>
      <c r="C4" s="5"/>
      <c r="D4" s="61"/>
      <c r="E4" s="386"/>
      <c r="F4" s="61"/>
      <c r="G4" s="5"/>
      <c r="H4" s="5"/>
      <c r="I4" s="5"/>
      <c r="J4" s="5"/>
    </row>
    <row r="5" spans="1:12" s="388" customFormat="1" ht="376.5" customHeight="1">
      <c r="A5" s="532" t="s">
        <v>855</v>
      </c>
      <c r="B5" s="532"/>
      <c r="C5" s="532"/>
      <c r="D5" s="532"/>
      <c r="E5" s="532"/>
      <c r="F5" s="532"/>
      <c r="G5" s="532"/>
      <c r="H5" s="532"/>
      <c r="I5" s="532"/>
      <c r="J5" s="532"/>
      <c r="L5" s="388" t="s">
        <v>419</v>
      </c>
    </row>
    <row r="6" spans="1:12" s="388" customFormat="1" ht="76.5" customHeight="1">
      <c r="A6" s="532"/>
      <c r="B6" s="532"/>
      <c r="C6" s="532"/>
      <c r="D6" s="532"/>
      <c r="E6" s="532"/>
      <c r="F6" s="532"/>
      <c r="G6" s="532"/>
      <c r="H6" s="532"/>
      <c r="I6" s="532"/>
      <c r="J6" s="532"/>
    </row>
    <row r="7" spans="1:12" s="388" customFormat="1" ht="16.5" customHeight="1">
      <c r="A7" s="483"/>
      <c r="B7" s="483"/>
      <c r="C7" s="420"/>
      <c r="D7" s="420"/>
      <c r="E7" s="420"/>
      <c r="F7" s="420"/>
      <c r="G7" s="483"/>
      <c r="H7" s="483"/>
      <c r="I7" s="483"/>
      <c r="J7" s="483"/>
    </row>
    <row r="8" spans="1:12" ht="15.75">
      <c r="A8" s="61"/>
      <c r="B8" s="61"/>
      <c r="C8" s="533" t="s">
        <v>44</v>
      </c>
      <c r="D8" s="533"/>
      <c r="E8" s="533"/>
      <c r="F8" s="533"/>
      <c r="G8" s="61"/>
      <c r="H8" s="4"/>
      <c r="I8" s="4"/>
      <c r="J8" s="4"/>
    </row>
    <row r="9" spans="1:12" s="376" customFormat="1" ht="15" customHeight="1">
      <c r="A9" s="534" t="s">
        <v>60</v>
      </c>
      <c r="B9" s="535"/>
      <c r="C9" s="538">
        <v>12267348</v>
      </c>
      <c r="D9" s="540" t="s">
        <v>0</v>
      </c>
      <c r="E9" s="542" t="s">
        <v>46</v>
      </c>
      <c r="F9" s="544" t="s">
        <v>47</v>
      </c>
      <c r="G9" s="481" t="s">
        <v>1</v>
      </c>
      <c r="H9" s="482"/>
      <c r="I9" s="546" t="s">
        <v>2</v>
      </c>
      <c r="J9" s="547"/>
    </row>
    <row r="10" spans="1:12" s="376" customFormat="1" ht="20.25" customHeight="1">
      <c r="A10" s="536"/>
      <c r="B10" s="537"/>
      <c r="C10" s="539"/>
      <c r="D10" s="541"/>
      <c r="E10" s="543"/>
      <c r="F10" s="545"/>
      <c r="G10" s="377" t="s">
        <v>22</v>
      </c>
      <c r="H10" s="378" t="s">
        <v>45</v>
      </c>
      <c r="I10" s="377" t="s">
        <v>22</v>
      </c>
      <c r="J10" s="379" t="s">
        <v>45</v>
      </c>
    </row>
    <row r="11" spans="1:12" s="376" customFormat="1" ht="15.75">
      <c r="A11" s="548" t="s">
        <v>61</v>
      </c>
      <c r="B11" s="548"/>
      <c r="C11" s="480">
        <v>922731</v>
      </c>
      <c r="D11" s="77" t="s">
        <v>3</v>
      </c>
      <c r="E11" s="489">
        <v>83</v>
      </c>
      <c r="F11" s="489">
        <v>90</v>
      </c>
      <c r="G11" s="381">
        <v>7</v>
      </c>
      <c r="H11" s="77">
        <v>7</v>
      </c>
      <c r="I11" s="382">
        <v>0</v>
      </c>
      <c r="J11" s="77">
        <v>9</v>
      </c>
    </row>
    <row r="12" spans="1:12">
      <c r="A12" s="549" t="s">
        <v>62</v>
      </c>
      <c r="B12" s="549"/>
      <c r="C12" s="490">
        <v>1272432</v>
      </c>
      <c r="D12" s="324"/>
      <c r="E12" s="491"/>
      <c r="F12" s="491"/>
      <c r="G12" s="325"/>
      <c r="H12" s="324"/>
      <c r="I12" s="328"/>
      <c r="J12" s="324"/>
    </row>
    <row r="13" spans="1:12">
      <c r="A13" s="4"/>
      <c r="B13" s="4"/>
      <c r="C13" s="4"/>
      <c r="D13" s="4"/>
      <c r="E13" s="4"/>
      <c r="F13" s="4"/>
      <c r="G13" s="4"/>
      <c r="H13" s="332"/>
      <c r="I13" s="492"/>
      <c r="J13" s="332"/>
    </row>
    <row r="14" spans="1:12" s="376" customFormat="1" ht="15.75">
      <c r="A14" s="550" t="s">
        <v>48</v>
      </c>
      <c r="B14" s="550"/>
      <c r="C14" s="550"/>
      <c r="D14" s="550"/>
      <c r="E14" s="383">
        <f>C9/F11</f>
        <v>136303.86666666667</v>
      </c>
      <c r="F14" s="61"/>
      <c r="G14" s="61"/>
      <c r="H14" s="56"/>
      <c r="I14" s="56"/>
      <c r="J14" s="56"/>
    </row>
    <row r="15" spans="1:12">
      <c r="A15" s="4"/>
      <c r="B15" s="4"/>
      <c r="C15" s="4"/>
      <c r="D15" s="4"/>
      <c r="E15" s="4"/>
      <c r="F15" s="2"/>
      <c r="G15" s="4"/>
      <c r="H15" s="332"/>
      <c r="I15" s="332"/>
      <c r="J15" s="332"/>
    </row>
    <row r="16" spans="1:12">
      <c r="A16" s="4"/>
      <c r="B16" s="4"/>
      <c r="C16" s="4"/>
      <c r="D16" s="4"/>
      <c r="E16" s="4"/>
      <c r="F16" s="4"/>
      <c r="G16" s="4"/>
      <c r="H16" s="332"/>
      <c r="I16" s="332"/>
      <c r="J16" s="332"/>
    </row>
    <row r="17" spans="1:10" s="61" customFormat="1" ht="15.75">
      <c r="B17" s="62" t="s">
        <v>415</v>
      </c>
      <c r="E17" s="62"/>
      <c r="F17" s="161" t="s">
        <v>343</v>
      </c>
      <c r="G17" s="318">
        <v>122674</v>
      </c>
      <c r="H17" s="61" t="s">
        <v>400</v>
      </c>
      <c r="J17" s="56"/>
    </row>
    <row r="18" spans="1:10" s="61" customFormat="1" ht="15.75">
      <c r="B18" s="294" t="s">
        <v>416</v>
      </c>
      <c r="E18" s="294"/>
      <c r="F18" s="384" t="s">
        <v>387</v>
      </c>
      <c r="G18" s="318">
        <v>136304</v>
      </c>
      <c r="H18" s="61" t="s">
        <v>417</v>
      </c>
      <c r="J18" s="56"/>
    </row>
    <row r="19" spans="1:10" s="61" customFormat="1" ht="15.75">
      <c r="B19" s="294" t="s">
        <v>424</v>
      </c>
      <c r="E19" s="294"/>
      <c r="F19" s="384" t="s">
        <v>343</v>
      </c>
      <c r="G19" s="318">
        <v>149934</v>
      </c>
      <c r="H19" s="61" t="s">
        <v>418</v>
      </c>
    </row>
    <row r="20" spans="1:10">
      <c r="A20" s="2"/>
      <c r="B20" s="2"/>
      <c r="C20" s="333"/>
      <c r="D20" s="2"/>
      <c r="E20" s="333"/>
      <c r="F20" s="334"/>
      <c r="G20" s="292"/>
      <c r="H20" s="4"/>
      <c r="I20" s="4"/>
      <c r="J20" s="2"/>
    </row>
    <row r="21" spans="1:10">
      <c r="D21" s="291"/>
      <c r="E21" s="291"/>
      <c r="F21" s="291"/>
      <c r="G21" s="291"/>
      <c r="H21" s="291"/>
      <c r="I21" s="290"/>
    </row>
    <row r="22" spans="1:10" s="2" customFormat="1" ht="42.75">
      <c r="A22" s="421" t="s">
        <v>339</v>
      </c>
      <c r="B22" s="422" t="s">
        <v>4</v>
      </c>
      <c r="C22" s="422" t="s">
        <v>423</v>
      </c>
      <c r="D22" s="530" t="s">
        <v>340</v>
      </c>
      <c r="E22" s="531"/>
      <c r="F22" s="530" t="s">
        <v>342</v>
      </c>
      <c r="G22" s="531"/>
      <c r="H22" s="423" t="s">
        <v>425</v>
      </c>
      <c r="I22" s="530" t="s">
        <v>341</v>
      </c>
      <c r="J22" s="531"/>
    </row>
    <row r="23" spans="1:10" s="376" customFormat="1" ht="15.75">
      <c r="A23" s="484">
        <v>1</v>
      </c>
      <c r="B23" s="484">
        <v>2</v>
      </c>
      <c r="C23" s="484">
        <v>3</v>
      </c>
      <c r="D23" s="551">
        <v>4</v>
      </c>
      <c r="E23" s="551"/>
      <c r="F23" s="551">
        <v>5</v>
      </c>
      <c r="G23" s="551"/>
      <c r="H23" s="484">
        <v>6</v>
      </c>
      <c r="I23" s="551">
        <v>7</v>
      </c>
      <c r="J23" s="551"/>
    </row>
    <row r="24" spans="1:10" s="376" customFormat="1" ht="15.75">
      <c r="A24" s="480">
        <v>1</v>
      </c>
      <c r="B24" s="77" t="s">
        <v>63</v>
      </c>
      <c r="C24" s="479">
        <f>G18</f>
        <v>136304</v>
      </c>
      <c r="D24" s="548">
        <v>870354</v>
      </c>
      <c r="E24" s="548"/>
      <c r="F24" s="548">
        <v>2379</v>
      </c>
      <c r="G24" s="548"/>
      <c r="H24" s="479">
        <f t="shared" ref="H24:H43" si="0">D24/F24</f>
        <v>365.84867591424967</v>
      </c>
      <c r="I24" s="552">
        <v>6</v>
      </c>
      <c r="J24" s="552"/>
    </row>
    <row r="25" spans="1:10" s="376" customFormat="1" ht="15.75">
      <c r="A25" s="480">
        <v>2</v>
      </c>
      <c r="B25" s="77" t="s">
        <v>88</v>
      </c>
      <c r="C25" s="479">
        <f>G18</f>
        <v>136304</v>
      </c>
      <c r="D25" s="548">
        <v>993437</v>
      </c>
      <c r="E25" s="548"/>
      <c r="F25" s="548">
        <v>1977</v>
      </c>
      <c r="G25" s="548"/>
      <c r="H25" s="479">
        <f t="shared" si="0"/>
        <v>502.49721800708141</v>
      </c>
      <c r="I25" s="552">
        <v>7</v>
      </c>
      <c r="J25" s="552"/>
    </row>
    <row r="26" spans="1:10" s="376" customFormat="1" ht="15.75">
      <c r="A26" s="480">
        <v>3</v>
      </c>
      <c r="B26" s="77" t="s">
        <v>111</v>
      </c>
      <c r="C26" s="479">
        <f>G17</f>
        <v>122674</v>
      </c>
      <c r="D26" s="548">
        <v>387864</v>
      </c>
      <c r="E26" s="548"/>
      <c r="F26" s="548">
        <v>2571</v>
      </c>
      <c r="G26" s="548"/>
      <c r="H26" s="479">
        <f t="shared" si="0"/>
        <v>150.86114352392065</v>
      </c>
      <c r="I26" s="552">
        <v>3</v>
      </c>
      <c r="J26" s="552"/>
    </row>
    <row r="27" spans="1:10" s="376" customFormat="1" ht="15.75">
      <c r="A27" s="480">
        <v>4</v>
      </c>
      <c r="B27" s="77" t="s">
        <v>65</v>
      </c>
      <c r="C27" s="479">
        <f>G18</f>
        <v>136304</v>
      </c>
      <c r="D27" s="548">
        <v>316769</v>
      </c>
      <c r="E27" s="548"/>
      <c r="F27" s="553">
        <v>1915</v>
      </c>
      <c r="G27" s="553"/>
      <c r="H27" s="479">
        <f t="shared" si="0"/>
        <v>165.41462140992166</v>
      </c>
      <c r="I27" s="552">
        <v>2</v>
      </c>
      <c r="J27" s="552"/>
    </row>
    <row r="28" spans="1:10" s="376" customFormat="1" ht="15.75">
      <c r="A28" s="480">
        <v>5</v>
      </c>
      <c r="B28" s="77" t="s">
        <v>68</v>
      </c>
      <c r="C28" s="479">
        <f>G19</f>
        <v>149934</v>
      </c>
      <c r="D28" s="548">
        <v>1236829</v>
      </c>
      <c r="E28" s="548"/>
      <c r="F28" s="548">
        <v>360</v>
      </c>
      <c r="G28" s="548"/>
      <c r="H28" s="479">
        <f t="shared" si="0"/>
        <v>3435.6361111111109</v>
      </c>
      <c r="I28" s="552">
        <v>8</v>
      </c>
      <c r="J28" s="552"/>
    </row>
    <row r="29" spans="1:10" s="376" customFormat="1" ht="15.75">
      <c r="A29" s="480">
        <v>6</v>
      </c>
      <c r="B29" s="77" t="s">
        <v>96</v>
      </c>
      <c r="C29" s="479">
        <f>G19</f>
        <v>149934</v>
      </c>
      <c r="D29" s="548">
        <v>753745</v>
      </c>
      <c r="E29" s="548"/>
      <c r="F29" s="548">
        <v>1364</v>
      </c>
      <c r="G29" s="548"/>
      <c r="H29" s="479">
        <f t="shared" si="0"/>
        <v>552.59897360703815</v>
      </c>
      <c r="I29" s="552">
        <v>5</v>
      </c>
      <c r="J29" s="552"/>
    </row>
    <row r="30" spans="1:10" s="376" customFormat="1" ht="15.75">
      <c r="A30" s="480">
        <v>7</v>
      </c>
      <c r="B30" s="77" t="s">
        <v>67</v>
      </c>
      <c r="C30" s="479">
        <f>G19</f>
        <v>149934</v>
      </c>
      <c r="D30" s="548">
        <v>560440</v>
      </c>
      <c r="E30" s="548"/>
      <c r="F30" s="548">
        <v>895</v>
      </c>
      <c r="G30" s="548"/>
      <c r="H30" s="479">
        <f t="shared" si="0"/>
        <v>626.18994413407825</v>
      </c>
      <c r="I30" s="552">
        <v>4</v>
      </c>
      <c r="J30" s="552"/>
    </row>
    <row r="31" spans="1:10" s="376" customFormat="1" ht="15.75">
      <c r="A31" s="480">
        <v>8</v>
      </c>
      <c r="B31" s="77" t="s">
        <v>91</v>
      </c>
      <c r="C31" s="479">
        <f>G19</f>
        <v>149934</v>
      </c>
      <c r="D31" s="548">
        <v>266215</v>
      </c>
      <c r="E31" s="548"/>
      <c r="F31" s="548">
        <v>503</v>
      </c>
      <c r="G31" s="548"/>
      <c r="H31" s="479">
        <f t="shared" si="0"/>
        <v>529.25447316103384</v>
      </c>
      <c r="I31" s="552">
        <v>2</v>
      </c>
      <c r="J31" s="552"/>
    </row>
    <row r="32" spans="1:10" s="376" customFormat="1" ht="15.75">
      <c r="A32" s="480">
        <v>9</v>
      </c>
      <c r="B32" s="77" t="s">
        <v>66</v>
      </c>
      <c r="C32" s="479">
        <f>G18</f>
        <v>136304</v>
      </c>
      <c r="D32" s="548">
        <v>424484</v>
      </c>
      <c r="E32" s="548"/>
      <c r="F32" s="548">
        <v>2709</v>
      </c>
      <c r="G32" s="548"/>
      <c r="H32" s="479">
        <f t="shared" si="0"/>
        <v>156.69398301956443</v>
      </c>
      <c r="I32" s="552">
        <v>3</v>
      </c>
      <c r="J32" s="552"/>
    </row>
    <row r="33" spans="1:10" s="376" customFormat="1" ht="15.75">
      <c r="A33" s="480">
        <v>10</v>
      </c>
      <c r="B33" s="77" t="s">
        <v>64</v>
      </c>
      <c r="C33" s="479">
        <f>G19</f>
        <v>149934</v>
      </c>
      <c r="D33" s="548">
        <v>1078692</v>
      </c>
      <c r="E33" s="548"/>
      <c r="F33" s="548">
        <v>1275</v>
      </c>
      <c r="G33" s="548"/>
      <c r="H33" s="479">
        <f t="shared" si="0"/>
        <v>846.03294117647056</v>
      </c>
      <c r="I33" s="552">
        <v>7</v>
      </c>
      <c r="J33" s="552"/>
    </row>
    <row r="34" spans="1:10" s="376" customFormat="1" ht="15.75">
      <c r="A34" s="424">
        <v>11</v>
      </c>
      <c r="B34" s="77" t="s">
        <v>71</v>
      </c>
      <c r="C34" s="479">
        <f>G17</f>
        <v>122674</v>
      </c>
      <c r="D34" s="548">
        <v>230696</v>
      </c>
      <c r="E34" s="548"/>
      <c r="F34" s="548">
        <v>8054</v>
      </c>
      <c r="G34" s="548"/>
      <c r="H34" s="479">
        <f t="shared" si="0"/>
        <v>28.643655326545815</v>
      </c>
      <c r="I34" s="552">
        <v>3</v>
      </c>
      <c r="J34" s="552"/>
    </row>
    <row r="35" spans="1:10" s="376" customFormat="1" ht="15.75">
      <c r="A35" s="424">
        <v>12</v>
      </c>
      <c r="B35" s="77" t="s">
        <v>69</v>
      </c>
      <c r="C35" s="479">
        <f>G17</f>
        <v>122674</v>
      </c>
      <c r="D35" s="548">
        <v>400877</v>
      </c>
      <c r="E35" s="548"/>
      <c r="F35" s="548">
        <v>2572</v>
      </c>
      <c r="G35" s="548"/>
      <c r="H35" s="479">
        <f t="shared" si="0"/>
        <v>155.86197511664074</v>
      </c>
      <c r="I35" s="552">
        <v>3</v>
      </c>
      <c r="J35" s="552"/>
    </row>
    <row r="36" spans="1:10" s="376" customFormat="1" ht="15.75">
      <c r="A36" s="424">
        <v>13</v>
      </c>
      <c r="B36" s="77" t="s">
        <v>73</v>
      </c>
      <c r="C36" s="479">
        <f>G18</f>
        <v>136304</v>
      </c>
      <c r="D36" s="548">
        <v>292772</v>
      </c>
      <c r="E36" s="548"/>
      <c r="F36" s="548">
        <v>1269</v>
      </c>
      <c r="G36" s="548"/>
      <c r="H36" s="479">
        <f t="shared" si="0"/>
        <v>230.71079590228527</v>
      </c>
      <c r="I36" s="552">
        <v>2</v>
      </c>
      <c r="J36" s="552"/>
    </row>
    <row r="37" spans="1:10" s="376" customFormat="1" ht="15.75">
      <c r="A37" s="480">
        <v>14</v>
      </c>
      <c r="B37" s="77" t="s">
        <v>74</v>
      </c>
      <c r="C37" s="479">
        <f>G17</f>
        <v>122674</v>
      </c>
      <c r="D37" s="548">
        <v>314667</v>
      </c>
      <c r="E37" s="548"/>
      <c r="F37" s="548">
        <v>1972</v>
      </c>
      <c r="G37" s="548"/>
      <c r="H37" s="479">
        <f t="shared" si="0"/>
        <v>159.56744421906694</v>
      </c>
      <c r="I37" s="552">
        <v>3</v>
      </c>
      <c r="J37" s="552"/>
    </row>
    <row r="38" spans="1:10" s="376" customFormat="1" ht="15.75">
      <c r="A38" s="480">
        <v>15</v>
      </c>
      <c r="B38" s="77" t="s">
        <v>77</v>
      </c>
      <c r="C38" s="479">
        <f>G18</f>
        <v>136304</v>
      </c>
      <c r="D38" s="548">
        <v>557689</v>
      </c>
      <c r="E38" s="548"/>
      <c r="F38" s="548">
        <v>2332</v>
      </c>
      <c r="G38" s="548"/>
      <c r="H38" s="479">
        <f t="shared" si="0"/>
        <v>239.14622641509433</v>
      </c>
      <c r="I38" s="552">
        <v>4</v>
      </c>
      <c r="J38" s="552"/>
    </row>
    <row r="39" spans="1:10" s="376" customFormat="1" ht="15.75">
      <c r="A39" s="480">
        <v>16</v>
      </c>
      <c r="B39" s="77" t="s">
        <v>76</v>
      </c>
      <c r="C39" s="479">
        <f>G17</f>
        <v>122674</v>
      </c>
      <c r="D39" s="548">
        <v>616579</v>
      </c>
      <c r="E39" s="548"/>
      <c r="F39" s="548">
        <v>2502</v>
      </c>
      <c r="G39" s="548"/>
      <c r="H39" s="479">
        <f t="shared" si="0"/>
        <v>246.43445243804956</v>
      </c>
      <c r="I39" s="552">
        <v>6</v>
      </c>
      <c r="J39" s="552"/>
    </row>
    <row r="40" spans="1:10" s="376" customFormat="1" ht="15.75">
      <c r="A40" s="480">
        <v>17</v>
      </c>
      <c r="B40" s="77" t="s">
        <v>75</v>
      </c>
      <c r="C40" s="479">
        <f>G19</f>
        <v>149934</v>
      </c>
      <c r="D40" s="548">
        <v>316031</v>
      </c>
      <c r="E40" s="548"/>
      <c r="F40" s="548">
        <v>915</v>
      </c>
      <c r="G40" s="548"/>
      <c r="H40" s="479">
        <f t="shared" si="0"/>
        <v>345.38907103825136</v>
      </c>
      <c r="I40" s="552">
        <v>3</v>
      </c>
      <c r="J40" s="552"/>
    </row>
    <row r="41" spans="1:10" s="376" customFormat="1" ht="15.75">
      <c r="A41" s="480">
        <v>18</v>
      </c>
      <c r="B41" s="77" t="s">
        <v>70</v>
      </c>
      <c r="C41" s="479">
        <f>G19</f>
        <v>149934</v>
      </c>
      <c r="D41" s="548">
        <v>1529958</v>
      </c>
      <c r="E41" s="548"/>
      <c r="F41" s="548">
        <v>2373</v>
      </c>
      <c r="G41" s="548"/>
      <c r="H41" s="479">
        <f t="shared" si="0"/>
        <v>644.73577749683943</v>
      </c>
      <c r="I41" s="552">
        <v>11</v>
      </c>
      <c r="J41" s="552"/>
    </row>
    <row r="42" spans="1:10" s="376" customFormat="1" ht="15.75">
      <c r="A42" s="480">
        <v>19</v>
      </c>
      <c r="B42" s="77" t="s">
        <v>72</v>
      </c>
      <c r="C42" s="479">
        <f>G18</f>
        <v>136304</v>
      </c>
      <c r="D42" s="548">
        <v>642415</v>
      </c>
      <c r="E42" s="548"/>
      <c r="F42" s="548">
        <v>2630</v>
      </c>
      <c r="G42" s="548"/>
      <c r="H42" s="479">
        <f t="shared" si="0"/>
        <v>244.26425855513307</v>
      </c>
      <c r="I42" s="552">
        <v>5</v>
      </c>
      <c r="J42" s="552"/>
    </row>
    <row r="43" spans="1:10" s="376" customFormat="1" ht="15.75">
      <c r="A43" s="480">
        <v>20</v>
      </c>
      <c r="B43" s="77" t="s">
        <v>89</v>
      </c>
      <c r="C43" s="479">
        <f>G18</f>
        <v>136304</v>
      </c>
      <c r="D43" s="548">
        <v>476835</v>
      </c>
      <c r="E43" s="548"/>
      <c r="F43" s="548">
        <v>1674</v>
      </c>
      <c r="G43" s="548"/>
      <c r="H43" s="479">
        <f t="shared" si="0"/>
        <v>284.84767025089604</v>
      </c>
      <c r="I43" s="552">
        <v>3</v>
      </c>
      <c r="J43" s="552"/>
    </row>
    <row r="44" spans="1:10" s="376" customFormat="1" ht="15.75">
      <c r="A44" s="425"/>
      <c r="B44" s="131" t="s">
        <v>8</v>
      </c>
      <c r="C44" s="484"/>
      <c r="D44" s="551">
        <f>SUM(D24:D43)</f>
        <v>12267348</v>
      </c>
      <c r="E44" s="551"/>
      <c r="F44" s="551">
        <f>SUM(F24:F43)</f>
        <v>42241</v>
      </c>
      <c r="G44" s="551"/>
      <c r="H44" s="131"/>
      <c r="I44" s="555">
        <v>90</v>
      </c>
      <c r="J44" s="555"/>
    </row>
    <row r="45" spans="1:10">
      <c r="A45" s="317"/>
      <c r="B45" s="8"/>
      <c r="C45" s="8"/>
      <c r="D45" s="8"/>
      <c r="E45" s="485"/>
      <c r="F45" s="8"/>
      <c r="G45" s="3"/>
      <c r="H45" s="486"/>
      <c r="I45" s="486"/>
      <c r="J45" s="293"/>
    </row>
    <row r="47" spans="1:10">
      <c r="A47" s="321"/>
      <c r="B47" s="321"/>
      <c r="C47" s="321"/>
      <c r="D47" s="321"/>
      <c r="E47" s="321"/>
      <c r="F47" s="321"/>
      <c r="G47" s="321"/>
      <c r="H47" s="321"/>
      <c r="I47" s="321"/>
      <c r="J47" s="321"/>
    </row>
    <row r="48" spans="1:10">
      <c r="A48" s="321"/>
      <c r="B48" s="321"/>
      <c r="C48" s="321"/>
      <c r="D48" s="321"/>
      <c r="E48" s="321"/>
      <c r="F48" s="321"/>
      <c r="G48" s="321"/>
      <c r="H48" s="321"/>
      <c r="I48" s="321"/>
      <c r="J48" s="321"/>
    </row>
    <row r="49" spans="1:10">
      <c r="A49" s="554" t="s">
        <v>399</v>
      </c>
      <c r="B49" s="554"/>
      <c r="C49" s="554"/>
      <c r="D49" s="554"/>
      <c r="E49" s="554"/>
      <c r="F49" s="554"/>
      <c r="G49" s="554"/>
      <c r="H49" s="554"/>
      <c r="I49" s="554"/>
      <c r="J49" s="554"/>
    </row>
  </sheetData>
  <mergeCells count="81">
    <mergeCell ref="A49:J49"/>
    <mergeCell ref="D43:E43"/>
    <mergeCell ref="F43:G43"/>
    <mergeCell ref="I43:J43"/>
    <mergeCell ref="D44:E44"/>
    <mergeCell ref="F44:G44"/>
    <mergeCell ref="I44:J44"/>
    <mergeCell ref="D41:E41"/>
    <mergeCell ref="F41:G41"/>
    <mergeCell ref="I41:J41"/>
    <mergeCell ref="D42:E42"/>
    <mergeCell ref="F42:G42"/>
    <mergeCell ref="I42:J42"/>
    <mergeCell ref="D39:E39"/>
    <mergeCell ref="F39:G39"/>
    <mergeCell ref="I39:J39"/>
    <mergeCell ref="D40:E40"/>
    <mergeCell ref="F40:G40"/>
    <mergeCell ref="I40:J40"/>
    <mergeCell ref="D37:E37"/>
    <mergeCell ref="F37:G37"/>
    <mergeCell ref="I37:J37"/>
    <mergeCell ref="D38:E38"/>
    <mergeCell ref="F38:G38"/>
    <mergeCell ref="I38:J38"/>
    <mergeCell ref="D35:E35"/>
    <mergeCell ref="F35:G35"/>
    <mergeCell ref="I35:J35"/>
    <mergeCell ref="D36:E36"/>
    <mergeCell ref="F36:G36"/>
    <mergeCell ref="I36:J36"/>
    <mergeCell ref="D33:E33"/>
    <mergeCell ref="F33:G33"/>
    <mergeCell ref="I33:J33"/>
    <mergeCell ref="D34:E34"/>
    <mergeCell ref="F34:G34"/>
    <mergeCell ref="I34:J34"/>
    <mergeCell ref="D31:E31"/>
    <mergeCell ref="F31:G31"/>
    <mergeCell ref="I31:J31"/>
    <mergeCell ref="D32:E32"/>
    <mergeCell ref="F32:G32"/>
    <mergeCell ref="I32:J32"/>
    <mergeCell ref="D29:E29"/>
    <mergeCell ref="F29:G29"/>
    <mergeCell ref="I29:J29"/>
    <mergeCell ref="D30:E30"/>
    <mergeCell ref="F30:G30"/>
    <mergeCell ref="I30:J30"/>
    <mergeCell ref="D27:E27"/>
    <mergeCell ref="F27:G27"/>
    <mergeCell ref="I27:J27"/>
    <mergeCell ref="D28:E28"/>
    <mergeCell ref="F28:G28"/>
    <mergeCell ref="I28:J28"/>
    <mergeCell ref="D25:E25"/>
    <mergeCell ref="F25:G25"/>
    <mergeCell ref="I25:J25"/>
    <mergeCell ref="D26:E26"/>
    <mergeCell ref="F26:G26"/>
    <mergeCell ref="I26:J26"/>
    <mergeCell ref="D23:E23"/>
    <mergeCell ref="F23:G23"/>
    <mergeCell ref="I23:J23"/>
    <mergeCell ref="D24:E24"/>
    <mergeCell ref="F24:G24"/>
    <mergeCell ref="I24:J24"/>
    <mergeCell ref="I22:J22"/>
    <mergeCell ref="A5:J6"/>
    <mergeCell ref="C8:F8"/>
    <mergeCell ref="A9:B10"/>
    <mergeCell ref="C9:C10"/>
    <mergeCell ref="D9:D10"/>
    <mergeCell ref="E9:E10"/>
    <mergeCell ref="F9:F10"/>
    <mergeCell ref="I9:J9"/>
    <mergeCell ref="A11:B11"/>
    <mergeCell ref="A12:B12"/>
    <mergeCell ref="A14:D14"/>
    <mergeCell ref="D22:E22"/>
    <mergeCell ref="F22:G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2:L49"/>
  <sheetViews>
    <sheetView view="pageBreakPreview" zoomScaleSheetLayoutView="100" workbookViewId="0">
      <selection activeCell="A5" sqref="A5:J6"/>
    </sheetView>
  </sheetViews>
  <sheetFormatPr defaultRowHeight="15"/>
  <cols>
    <col min="1" max="1" width="9.42578125" customWidth="1"/>
    <col min="2" max="2" width="21.7109375" customWidth="1"/>
    <col min="3" max="3" width="22.7109375" customWidth="1"/>
    <col min="4" max="4" width="15.28515625" customWidth="1"/>
    <col min="5" max="5" width="13.85546875" customWidth="1"/>
    <col min="6" max="6" width="14.28515625" customWidth="1"/>
    <col min="7" max="7" width="10.140625" customWidth="1"/>
    <col min="8" max="8" width="21.140625" customWidth="1"/>
    <col min="9" max="9" width="10.7109375" customWidth="1"/>
    <col min="10" max="10" width="10.85546875" customWidth="1"/>
  </cols>
  <sheetData>
    <row r="2" spans="1:12" ht="18">
      <c r="I2" s="339" t="s">
        <v>386</v>
      </c>
    </row>
    <row r="3" spans="1:12" ht="18">
      <c r="A3" s="5"/>
      <c r="B3" s="5"/>
      <c r="C3" s="5"/>
      <c r="D3" s="61"/>
      <c r="E3" s="386" t="s">
        <v>59</v>
      </c>
      <c r="F3" s="61"/>
      <c r="G3" s="5"/>
      <c r="H3" s="5"/>
      <c r="I3" s="5"/>
      <c r="J3" s="5"/>
    </row>
    <row r="4" spans="1:12" ht="18">
      <c r="A4" s="5"/>
      <c r="B4" s="5"/>
      <c r="C4" s="5"/>
      <c r="D4" s="61"/>
      <c r="E4" s="386"/>
      <c r="F4" s="61"/>
      <c r="G4" s="5"/>
      <c r="H4" s="5"/>
      <c r="I4" s="5"/>
      <c r="J4" s="5"/>
    </row>
    <row r="5" spans="1:12" s="388" customFormat="1" ht="376.5" customHeight="1">
      <c r="A5" s="532" t="s">
        <v>798</v>
      </c>
      <c r="B5" s="532"/>
      <c r="C5" s="532"/>
      <c r="D5" s="532"/>
      <c r="E5" s="532"/>
      <c r="F5" s="532"/>
      <c r="G5" s="532"/>
      <c r="H5" s="532"/>
      <c r="I5" s="532"/>
      <c r="J5" s="532"/>
      <c r="L5" s="388" t="s">
        <v>419</v>
      </c>
    </row>
    <row r="6" spans="1:12" s="388" customFormat="1" ht="76.5" customHeight="1">
      <c r="A6" s="532"/>
      <c r="B6" s="532"/>
      <c r="C6" s="532"/>
      <c r="D6" s="532"/>
      <c r="E6" s="532"/>
      <c r="F6" s="532"/>
      <c r="G6" s="532"/>
      <c r="H6" s="532"/>
      <c r="I6" s="532"/>
      <c r="J6" s="532"/>
    </row>
    <row r="7" spans="1:12" s="388" customFormat="1" ht="16.5" customHeight="1">
      <c r="A7" s="419"/>
      <c r="B7" s="419"/>
      <c r="C7" s="420"/>
      <c r="D7" s="420"/>
      <c r="E7" s="420"/>
      <c r="F7" s="420"/>
      <c r="G7" s="419"/>
      <c r="H7" s="419"/>
      <c r="I7" s="419"/>
      <c r="J7" s="419"/>
    </row>
    <row r="8" spans="1:12" ht="15.75">
      <c r="A8" s="61"/>
      <c r="B8" s="61"/>
      <c r="C8" s="556" t="s">
        <v>44</v>
      </c>
      <c r="D8" s="556"/>
      <c r="E8" s="556"/>
      <c r="F8" s="556"/>
      <c r="G8" s="61"/>
      <c r="H8" s="4"/>
      <c r="I8" s="4"/>
      <c r="J8" s="4"/>
    </row>
    <row r="9" spans="1:12" s="376" customFormat="1" ht="15" customHeight="1">
      <c r="A9" s="534" t="s">
        <v>60</v>
      </c>
      <c r="B9" s="535"/>
      <c r="C9" s="538">
        <v>12267348</v>
      </c>
      <c r="D9" s="540" t="s">
        <v>0</v>
      </c>
      <c r="E9" s="542" t="s">
        <v>46</v>
      </c>
      <c r="F9" s="544" t="s">
        <v>47</v>
      </c>
      <c r="G9" s="374" t="s">
        <v>1</v>
      </c>
      <c r="H9" s="375"/>
      <c r="I9" s="546" t="s">
        <v>2</v>
      </c>
      <c r="J9" s="547"/>
    </row>
    <row r="10" spans="1:12" s="376" customFormat="1" ht="20.25" customHeight="1">
      <c r="A10" s="557"/>
      <c r="B10" s="558"/>
      <c r="C10" s="539"/>
      <c r="D10" s="541"/>
      <c r="E10" s="543"/>
      <c r="F10" s="545"/>
      <c r="G10" s="377" t="s">
        <v>22</v>
      </c>
      <c r="H10" s="378" t="s">
        <v>45</v>
      </c>
      <c r="I10" s="377" t="s">
        <v>22</v>
      </c>
      <c r="J10" s="379" t="s">
        <v>45</v>
      </c>
    </row>
    <row r="11" spans="1:12" s="376" customFormat="1" ht="15.75">
      <c r="A11" s="548" t="s">
        <v>61</v>
      </c>
      <c r="B11" s="548"/>
      <c r="C11" s="417">
        <v>922731</v>
      </c>
      <c r="D11" s="77" t="s">
        <v>3</v>
      </c>
      <c r="E11" s="380">
        <v>83</v>
      </c>
      <c r="F11" s="380">
        <v>90</v>
      </c>
      <c r="G11" s="381">
        <v>7</v>
      </c>
      <c r="H11" s="77">
        <v>7</v>
      </c>
      <c r="I11" s="382">
        <v>0</v>
      </c>
      <c r="J11" s="77">
        <v>9</v>
      </c>
    </row>
    <row r="12" spans="1:12">
      <c r="A12" s="549" t="s">
        <v>62</v>
      </c>
      <c r="B12" s="549"/>
      <c r="C12" s="426">
        <v>1272432</v>
      </c>
      <c r="D12" s="324"/>
      <c r="E12" s="327"/>
      <c r="F12" s="327"/>
      <c r="G12" s="325"/>
      <c r="H12" s="324"/>
      <c r="I12" s="328"/>
      <c r="J12" s="324"/>
    </row>
    <row r="13" spans="1:12">
      <c r="A13" s="4"/>
      <c r="B13" s="4"/>
      <c r="C13" s="4"/>
      <c r="D13" s="4"/>
      <c r="E13" s="4"/>
      <c r="F13" s="4"/>
      <c r="G13" s="4"/>
      <c r="H13" s="332"/>
      <c r="I13" s="329"/>
      <c r="J13" s="332"/>
    </row>
    <row r="14" spans="1:12" s="376" customFormat="1" ht="15.75">
      <c r="A14" s="550" t="s">
        <v>48</v>
      </c>
      <c r="B14" s="550"/>
      <c r="C14" s="550"/>
      <c r="D14" s="550"/>
      <c r="E14" s="383">
        <f>C9/F11</f>
        <v>136303.86666666667</v>
      </c>
      <c r="F14" s="61"/>
      <c r="G14" s="61"/>
      <c r="H14" s="56"/>
      <c r="I14" s="56"/>
      <c r="J14" s="56"/>
    </row>
    <row r="15" spans="1:12">
      <c r="A15" s="4"/>
      <c r="B15" s="4"/>
      <c r="C15" s="4"/>
      <c r="D15" s="4"/>
      <c r="E15" s="4"/>
      <c r="F15" s="2"/>
      <c r="G15" s="4"/>
      <c r="H15" s="332"/>
      <c r="I15" s="332"/>
      <c r="J15" s="332"/>
    </row>
    <row r="16" spans="1:12">
      <c r="A16" s="4"/>
      <c r="B16" s="4"/>
      <c r="C16" s="4"/>
      <c r="D16" s="4"/>
      <c r="E16" s="4"/>
      <c r="F16" s="4"/>
      <c r="G16" s="4"/>
      <c r="H16" s="332"/>
      <c r="I16" s="332"/>
      <c r="J16" s="332"/>
    </row>
    <row r="17" spans="1:10" s="61" customFormat="1" ht="15.75">
      <c r="B17" s="62" t="s">
        <v>415</v>
      </c>
      <c r="E17" s="62"/>
      <c r="F17" s="161" t="s">
        <v>343</v>
      </c>
      <c r="G17" s="318">
        <v>122674</v>
      </c>
      <c r="H17" s="61" t="s">
        <v>400</v>
      </c>
      <c r="J17" s="56"/>
    </row>
    <row r="18" spans="1:10" s="61" customFormat="1" ht="15.75">
      <c r="B18" s="294" t="s">
        <v>416</v>
      </c>
      <c r="E18" s="294"/>
      <c r="F18" s="384" t="s">
        <v>387</v>
      </c>
      <c r="G18" s="318">
        <v>136304</v>
      </c>
      <c r="H18" s="61" t="s">
        <v>417</v>
      </c>
      <c r="J18" s="56"/>
    </row>
    <row r="19" spans="1:10" s="61" customFormat="1" ht="15.75">
      <c r="B19" s="294" t="s">
        <v>424</v>
      </c>
      <c r="E19" s="294"/>
      <c r="F19" s="384" t="s">
        <v>343</v>
      </c>
      <c r="G19" s="318">
        <v>149934</v>
      </c>
      <c r="H19" s="61" t="s">
        <v>418</v>
      </c>
    </row>
    <row r="20" spans="1:10">
      <c r="A20" s="2"/>
      <c r="B20" s="2"/>
      <c r="C20" s="333"/>
      <c r="D20" s="2"/>
      <c r="E20" s="333"/>
      <c r="F20" s="334"/>
      <c r="G20" s="292"/>
      <c r="H20" s="4"/>
      <c r="I20" s="4"/>
      <c r="J20" s="2"/>
    </row>
    <row r="21" spans="1:10">
      <c r="D21" s="291"/>
      <c r="E21" s="291"/>
      <c r="F21" s="291"/>
      <c r="G21" s="291"/>
      <c r="H21" s="291"/>
      <c r="I21" s="290"/>
    </row>
    <row r="22" spans="1:10" s="2" customFormat="1" ht="72" customHeight="1">
      <c r="A22" s="421" t="s">
        <v>339</v>
      </c>
      <c r="B22" s="422" t="s">
        <v>4</v>
      </c>
      <c r="C22" s="422" t="s">
        <v>423</v>
      </c>
      <c r="D22" s="530" t="s">
        <v>340</v>
      </c>
      <c r="E22" s="531"/>
      <c r="F22" s="530" t="s">
        <v>342</v>
      </c>
      <c r="G22" s="531"/>
      <c r="H22" s="423" t="s">
        <v>425</v>
      </c>
      <c r="I22" s="530" t="s">
        <v>341</v>
      </c>
      <c r="J22" s="531"/>
    </row>
    <row r="23" spans="1:10" s="376" customFormat="1" ht="27" customHeight="1">
      <c r="A23" s="418">
        <v>1</v>
      </c>
      <c r="B23" s="418">
        <v>2</v>
      </c>
      <c r="C23" s="418">
        <v>3</v>
      </c>
      <c r="D23" s="551">
        <v>4</v>
      </c>
      <c r="E23" s="551"/>
      <c r="F23" s="551">
        <v>5</v>
      </c>
      <c r="G23" s="551"/>
      <c r="H23" s="418">
        <v>6</v>
      </c>
      <c r="I23" s="551">
        <v>7</v>
      </c>
      <c r="J23" s="551"/>
    </row>
    <row r="24" spans="1:10" s="376" customFormat="1" ht="24.75" customHeight="1">
      <c r="A24" s="417">
        <v>1</v>
      </c>
      <c r="B24" s="77" t="s">
        <v>63</v>
      </c>
      <c r="C24" s="385">
        <f>G18</f>
        <v>136304</v>
      </c>
      <c r="D24" s="548">
        <v>870354</v>
      </c>
      <c r="E24" s="548"/>
      <c r="F24" s="548">
        <v>2379</v>
      </c>
      <c r="G24" s="548"/>
      <c r="H24" s="385">
        <f t="shared" ref="H24:H43" si="0">D24/F24</f>
        <v>365.84867591424967</v>
      </c>
      <c r="I24" s="552">
        <v>6</v>
      </c>
      <c r="J24" s="552"/>
    </row>
    <row r="25" spans="1:10" s="376" customFormat="1" ht="24.75" customHeight="1">
      <c r="A25" s="417">
        <v>2</v>
      </c>
      <c r="B25" s="77" t="s">
        <v>88</v>
      </c>
      <c r="C25" s="385">
        <f>G18</f>
        <v>136304</v>
      </c>
      <c r="D25" s="548">
        <v>993437</v>
      </c>
      <c r="E25" s="548"/>
      <c r="F25" s="548">
        <v>1977</v>
      </c>
      <c r="G25" s="548"/>
      <c r="H25" s="385">
        <f t="shared" si="0"/>
        <v>502.49721800708141</v>
      </c>
      <c r="I25" s="552">
        <v>7</v>
      </c>
      <c r="J25" s="552"/>
    </row>
    <row r="26" spans="1:10" s="376" customFormat="1" ht="22.5" customHeight="1">
      <c r="A26" s="417">
        <v>3</v>
      </c>
      <c r="B26" s="77" t="s">
        <v>111</v>
      </c>
      <c r="C26" s="385">
        <f>G17</f>
        <v>122674</v>
      </c>
      <c r="D26" s="548">
        <v>387864</v>
      </c>
      <c r="E26" s="548"/>
      <c r="F26" s="548">
        <v>2571</v>
      </c>
      <c r="G26" s="548"/>
      <c r="H26" s="385">
        <f t="shared" si="0"/>
        <v>150.86114352392065</v>
      </c>
      <c r="I26" s="552">
        <v>3</v>
      </c>
      <c r="J26" s="552"/>
    </row>
    <row r="27" spans="1:10" s="376" customFormat="1" ht="22.5" customHeight="1">
      <c r="A27" s="417">
        <v>4</v>
      </c>
      <c r="B27" s="77" t="s">
        <v>65</v>
      </c>
      <c r="C27" s="385">
        <f>G18</f>
        <v>136304</v>
      </c>
      <c r="D27" s="548">
        <v>316769</v>
      </c>
      <c r="E27" s="548"/>
      <c r="F27" s="553">
        <v>1915</v>
      </c>
      <c r="G27" s="553"/>
      <c r="H27" s="385">
        <f t="shared" si="0"/>
        <v>165.41462140992166</v>
      </c>
      <c r="I27" s="552">
        <v>2</v>
      </c>
      <c r="J27" s="552"/>
    </row>
    <row r="28" spans="1:10" s="376" customFormat="1" ht="22.5" customHeight="1">
      <c r="A28" s="417">
        <v>5</v>
      </c>
      <c r="B28" s="77" t="s">
        <v>68</v>
      </c>
      <c r="C28" s="385">
        <f>G19</f>
        <v>149934</v>
      </c>
      <c r="D28" s="548">
        <v>1236829</v>
      </c>
      <c r="E28" s="548"/>
      <c r="F28" s="548">
        <v>360</v>
      </c>
      <c r="G28" s="548"/>
      <c r="H28" s="385">
        <f t="shared" si="0"/>
        <v>3435.6361111111109</v>
      </c>
      <c r="I28" s="552">
        <v>8</v>
      </c>
      <c r="J28" s="552"/>
    </row>
    <row r="29" spans="1:10" s="376" customFormat="1" ht="19.5" customHeight="1">
      <c r="A29" s="417">
        <v>6</v>
      </c>
      <c r="B29" s="77" t="s">
        <v>96</v>
      </c>
      <c r="C29" s="385">
        <f>G19</f>
        <v>149934</v>
      </c>
      <c r="D29" s="548">
        <v>753745</v>
      </c>
      <c r="E29" s="548"/>
      <c r="F29" s="548">
        <v>1364</v>
      </c>
      <c r="G29" s="548"/>
      <c r="H29" s="385">
        <f t="shared" si="0"/>
        <v>552.59897360703815</v>
      </c>
      <c r="I29" s="552">
        <v>5</v>
      </c>
      <c r="J29" s="552"/>
    </row>
    <row r="30" spans="1:10" s="376" customFormat="1" ht="19.5" customHeight="1">
      <c r="A30" s="417">
        <v>7</v>
      </c>
      <c r="B30" s="77" t="s">
        <v>67</v>
      </c>
      <c r="C30" s="385">
        <f>G19</f>
        <v>149934</v>
      </c>
      <c r="D30" s="548">
        <v>560440</v>
      </c>
      <c r="E30" s="548"/>
      <c r="F30" s="548">
        <v>895</v>
      </c>
      <c r="G30" s="548"/>
      <c r="H30" s="385">
        <f t="shared" si="0"/>
        <v>626.18994413407825</v>
      </c>
      <c r="I30" s="552">
        <v>4</v>
      </c>
      <c r="J30" s="552"/>
    </row>
    <row r="31" spans="1:10" s="376" customFormat="1" ht="19.5" customHeight="1">
      <c r="A31" s="417">
        <v>8</v>
      </c>
      <c r="B31" s="77" t="s">
        <v>91</v>
      </c>
      <c r="C31" s="385">
        <f>G19</f>
        <v>149934</v>
      </c>
      <c r="D31" s="548">
        <v>266215</v>
      </c>
      <c r="E31" s="548"/>
      <c r="F31" s="548">
        <v>503</v>
      </c>
      <c r="G31" s="548"/>
      <c r="H31" s="385">
        <f t="shared" si="0"/>
        <v>529.25447316103384</v>
      </c>
      <c r="I31" s="552">
        <v>2</v>
      </c>
      <c r="J31" s="552"/>
    </row>
    <row r="32" spans="1:10" s="376" customFormat="1" ht="21" customHeight="1">
      <c r="A32" s="417">
        <v>9</v>
      </c>
      <c r="B32" s="77" t="s">
        <v>66</v>
      </c>
      <c r="C32" s="385">
        <f>G18</f>
        <v>136304</v>
      </c>
      <c r="D32" s="548">
        <v>424484</v>
      </c>
      <c r="E32" s="548"/>
      <c r="F32" s="548">
        <v>2709</v>
      </c>
      <c r="G32" s="548"/>
      <c r="H32" s="385">
        <f t="shared" si="0"/>
        <v>156.69398301956443</v>
      </c>
      <c r="I32" s="552">
        <v>3</v>
      </c>
      <c r="J32" s="552"/>
    </row>
    <row r="33" spans="1:10" s="376" customFormat="1" ht="23.25" customHeight="1">
      <c r="A33" s="417">
        <v>10</v>
      </c>
      <c r="B33" s="77" t="s">
        <v>64</v>
      </c>
      <c r="C33" s="385">
        <f>G19</f>
        <v>149934</v>
      </c>
      <c r="D33" s="548">
        <v>1078692</v>
      </c>
      <c r="E33" s="548"/>
      <c r="F33" s="548">
        <v>1275</v>
      </c>
      <c r="G33" s="548"/>
      <c r="H33" s="385">
        <f t="shared" si="0"/>
        <v>846.03294117647056</v>
      </c>
      <c r="I33" s="552">
        <v>7</v>
      </c>
      <c r="J33" s="552"/>
    </row>
    <row r="34" spans="1:10" s="376" customFormat="1" ht="20.25" customHeight="1">
      <c r="A34" s="424">
        <v>11</v>
      </c>
      <c r="B34" s="77" t="s">
        <v>71</v>
      </c>
      <c r="C34" s="385">
        <f>G17</f>
        <v>122674</v>
      </c>
      <c r="D34" s="548">
        <v>230696</v>
      </c>
      <c r="E34" s="548"/>
      <c r="F34" s="548">
        <v>8054</v>
      </c>
      <c r="G34" s="548"/>
      <c r="H34" s="385">
        <f t="shared" si="0"/>
        <v>28.643655326545815</v>
      </c>
      <c r="I34" s="552">
        <v>3</v>
      </c>
      <c r="J34" s="552"/>
    </row>
    <row r="35" spans="1:10" s="376" customFormat="1" ht="21" customHeight="1">
      <c r="A35" s="424">
        <v>12</v>
      </c>
      <c r="B35" s="77" t="s">
        <v>69</v>
      </c>
      <c r="C35" s="385">
        <f>G17</f>
        <v>122674</v>
      </c>
      <c r="D35" s="548">
        <v>400877</v>
      </c>
      <c r="E35" s="548"/>
      <c r="F35" s="548">
        <v>2572</v>
      </c>
      <c r="G35" s="548"/>
      <c r="H35" s="385">
        <f t="shared" si="0"/>
        <v>155.86197511664074</v>
      </c>
      <c r="I35" s="552">
        <v>3</v>
      </c>
      <c r="J35" s="552"/>
    </row>
    <row r="36" spans="1:10" s="376" customFormat="1" ht="21" customHeight="1">
      <c r="A36" s="424">
        <v>13</v>
      </c>
      <c r="B36" s="77" t="s">
        <v>73</v>
      </c>
      <c r="C36" s="385">
        <f>G18</f>
        <v>136304</v>
      </c>
      <c r="D36" s="548">
        <v>292772</v>
      </c>
      <c r="E36" s="548"/>
      <c r="F36" s="548">
        <v>1269</v>
      </c>
      <c r="G36" s="548"/>
      <c r="H36" s="385">
        <f t="shared" si="0"/>
        <v>230.71079590228527</v>
      </c>
      <c r="I36" s="552">
        <v>2</v>
      </c>
      <c r="J36" s="552"/>
    </row>
    <row r="37" spans="1:10" s="376" customFormat="1" ht="24.75" customHeight="1">
      <c r="A37" s="417">
        <v>14</v>
      </c>
      <c r="B37" s="77" t="s">
        <v>74</v>
      </c>
      <c r="C37" s="385">
        <f>G17</f>
        <v>122674</v>
      </c>
      <c r="D37" s="548">
        <v>314667</v>
      </c>
      <c r="E37" s="548"/>
      <c r="F37" s="548">
        <v>1972</v>
      </c>
      <c r="G37" s="548"/>
      <c r="H37" s="385">
        <f t="shared" si="0"/>
        <v>159.56744421906694</v>
      </c>
      <c r="I37" s="552">
        <v>3</v>
      </c>
      <c r="J37" s="552"/>
    </row>
    <row r="38" spans="1:10" s="376" customFormat="1" ht="21" customHeight="1">
      <c r="A38" s="417">
        <v>15</v>
      </c>
      <c r="B38" s="77" t="s">
        <v>77</v>
      </c>
      <c r="C38" s="385">
        <f>G18</f>
        <v>136304</v>
      </c>
      <c r="D38" s="548">
        <v>557689</v>
      </c>
      <c r="E38" s="548"/>
      <c r="F38" s="548">
        <v>2332</v>
      </c>
      <c r="G38" s="548"/>
      <c r="H38" s="385">
        <f t="shared" si="0"/>
        <v>239.14622641509433</v>
      </c>
      <c r="I38" s="552">
        <v>4</v>
      </c>
      <c r="J38" s="552"/>
    </row>
    <row r="39" spans="1:10" s="376" customFormat="1" ht="24.75" customHeight="1">
      <c r="A39" s="417">
        <v>16</v>
      </c>
      <c r="B39" s="77" t="s">
        <v>76</v>
      </c>
      <c r="C39" s="385">
        <f>G17</f>
        <v>122674</v>
      </c>
      <c r="D39" s="548">
        <v>616579</v>
      </c>
      <c r="E39" s="548"/>
      <c r="F39" s="548">
        <v>2502</v>
      </c>
      <c r="G39" s="548"/>
      <c r="H39" s="385">
        <f t="shared" si="0"/>
        <v>246.43445243804956</v>
      </c>
      <c r="I39" s="552">
        <v>6</v>
      </c>
      <c r="J39" s="552"/>
    </row>
    <row r="40" spans="1:10" s="376" customFormat="1" ht="23.25" customHeight="1">
      <c r="A40" s="417">
        <v>17</v>
      </c>
      <c r="B40" s="77" t="s">
        <v>75</v>
      </c>
      <c r="C40" s="385">
        <f>G19</f>
        <v>149934</v>
      </c>
      <c r="D40" s="548">
        <v>316031</v>
      </c>
      <c r="E40" s="548"/>
      <c r="F40" s="548">
        <v>915</v>
      </c>
      <c r="G40" s="548"/>
      <c r="H40" s="385">
        <f t="shared" si="0"/>
        <v>345.38907103825136</v>
      </c>
      <c r="I40" s="552">
        <v>3</v>
      </c>
      <c r="J40" s="552"/>
    </row>
    <row r="41" spans="1:10" s="376" customFormat="1" ht="22.5" customHeight="1">
      <c r="A41" s="417">
        <v>18</v>
      </c>
      <c r="B41" s="77" t="s">
        <v>70</v>
      </c>
      <c r="C41" s="385">
        <f>G19</f>
        <v>149934</v>
      </c>
      <c r="D41" s="548">
        <v>1529958</v>
      </c>
      <c r="E41" s="548"/>
      <c r="F41" s="548">
        <v>2373</v>
      </c>
      <c r="G41" s="548"/>
      <c r="H41" s="385">
        <f t="shared" si="0"/>
        <v>644.73577749683943</v>
      </c>
      <c r="I41" s="552">
        <v>11</v>
      </c>
      <c r="J41" s="552"/>
    </row>
    <row r="42" spans="1:10" s="376" customFormat="1" ht="24" customHeight="1">
      <c r="A42" s="417">
        <v>19</v>
      </c>
      <c r="B42" s="77" t="s">
        <v>72</v>
      </c>
      <c r="C42" s="385">
        <f>G18</f>
        <v>136304</v>
      </c>
      <c r="D42" s="548">
        <v>642415</v>
      </c>
      <c r="E42" s="548"/>
      <c r="F42" s="548">
        <v>2630</v>
      </c>
      <c r="G42" s="548"/>
      <c r="H42" s="385">
        <f t="shared" si="0"/>
        <v>244.26425855513307</v>
      </c>
      <c r="I42" s="552">
        <v>5</v>
      </c>
      <c r="J42" s="552"/>
    </row>
    <row r="43" spans="1:10" s="376" customFormat="1" ht="15.75">
      <c r="A43" s="417">
        <v>20</v>
      </c>
      <c r="B43" s="77" t="s">
        <v>89</v>
      </c>
      <c r="C43" s="385">
        <f>G18</f>
        <v>136304</v>
      </c>
      <c r="D43" s="548">
        <v>476835</v>
      </c>
      <c r="E43" s="548"/>
      <c r="F43" s="548">
        <v>1674</v>
      </c>
      <c r="G43" s="548"/>
      <c r="H43" s="385">
        <f t="shared" si="0"/>
        <v>284.84767025089604</v>
      </c>
      <c r="I43" s="552">
        <v>3</v>
      </c>
      <c r="J43" s="552"/>
    </row>
    <row r="44" spans="1:10" s="376" customFormat="1" ht="15.75">
      <c r="A44" s="425"/>
      <c r="B44" s="131" t="s">
        <v>8</v>
      </c>
      <c r="C44" s="418"/>
      <c r="D44" s="551">
        <f>SUM(D24:D43)</f>
        <v>12267348</v>
      </c>
      <c r="E44" s="551"/>
      <c r="F44" s="551">
        <f>SUM(F24:F43)</f>
        <v>42241</v>
      </c>
      <c r="G44" s="551"/>
      <c r="H44" s="131"/>
      <c r="I44" s="555">
        <v>90</v>
      </c>
      <c r="J44" s="555"/>
    </row>
    <row r="45" spans="1:10">
      <c r="A45" s="317"/>
      <c r="B45" s="8"/>
      <c r="C45" s="8"/>
      <c r="D45" s="8"/>
      <c r="E45" s="322"/>
      <c r="F45" s="8"/>
      <c r="G45" s="3"/>
      <c r="H45" s="323"/>
      <c r="I45" s="323"/>
      <c r="J45" s="293"/>
    </row>
    <row r="47" spans="1:10">
      <c r="A47" s="321"/>
      <c r="B47" s="321"/>
      <c r="C47" s="321"/>
      <c r="D47" s="321"/>
      <c r="E47" s="321"/>
      <c r="F47" s="321"/>
      <c r="G47" s="321"/>
      <c r="H47" s="321"/>
      <c r="I47" s="321"/>
      <c r="J47" s="321"/>
    </row>
    <row r="48" spans="1:10">
      <c r="A48" s="321"/>
      <c r="B48" s="321"/>
      <c r="C48" s="321"/>
      <c r="D48" s="321"/>
      <c r="E48" s="321"/>
      <c r="F48" s="321"/>
      <c r="G48" s="321"/>
      <c r="H48" s="321"/>
      <c r="I48" s="321"/>
      <c r="J48" s="321"/>
    </row>
    <row r="49" spans="1:10">
      <c r="A49" s="554" t="s">
        <v>399</v>
      </c>
      <c r="B49" s="554"/>
      <c r="C49" s="554"/>
      <c r="D49" s="554"/>
      <c r="E49" s="554"/>
      <c r="F49" s="554"/>
      <c r="G49" s="554"/>
      <c r="H49" s="554"/>
      <c r="I49" s="554"/>
      <c r="J49" s="554"/>
    </row>
  </sheetData>
  <mergeCells count="81">
    <mergeCell ref="I32:J32"/>
    <mergeCell ref="I33:J33"/>
    <mergeCell ref="I34:J34"/>
    <mergeCell ref="I35:J35"/>
    <mergeCell ref="A49:J49"/>
    <mergeCell ref="I36:J36"/>
    <mergeCell ref="I37:J37"/>
    <mergeCell ref="I38:J38"/>
    <mergeCell ref="I39:J39"/>
    <mergeCell ref="I40:J40"/>
    <mergeCell ref="I41:J41"/>
    <mergeCell ref="I42:J42"/>
    <mergeCell ref="I43:J43"/>
    <mergeCell ref="I44:J44"/>
    <mergeCell ref="F34:G34"/>
    <mergeCell ref="F35:G35"/>
    <mergeCell ref="I9:J9"/>
    <mergeCell ref="A5:J6"/>
    <mergeCell ref="I27:J27"/>
    <mergeCell ref="I28:J28"/>
    <mergeCell ref="C8:F8"/>
    <mergeCell ref="A9:B10"/>
    <mergeCell ref="C9:C10"/>
    <mergeCell ref="D9:D10"/>
    <mergeCell ref="E9:E10"/>
    <mergeCell ref="F9:F10"/>
    <mergeCell ref="F26:G26"/>
    <mergeCell ref="F27:G27"/>
    <mergeCell ref="F28:G28"/>
    <mergeCell ref="I29:J29"/>
    <mergeCell ref="I30:J30"/>
    <mergeCell ref="I31:J31"/>
    <mergeCell ref="A11:B11"/>
    <mergeCell ref="I26:J26"/>
    <mergeCell ref="I25:J25"/>
    <mergeCell ref="I24:J24"/>
    <mergeCell ref="I23:J23"/>
    <mergeCell ref="I22:J22"/>
    <mergeCell ref="A12:B12"/>
    <mergeCell ref="A14:D14"/>
    <mergeCell ref="F22:G22"/>
    <mergeCell ref="F23:G23"/>
    <mergeCell ref="F24:G24"/>
    <mergeCell ref="F25:G25"/>
    <mergeCell ref="F29:G29"/>
    <mergeCell ref="F30:G30"/>
    <mergeCell ref="F31:G31"/>
    <mergeCell ref="F32:G32"/>
    <mergeCell ref="F33:G33"/>
    <mergeCell ref="F36:G36"/>
    <mergeCell ref="F37:G37"/>
    <mergeCell ref="F38:G38"/>
    <mergeCell ref="F39:G39"/>
    <mergeCell ref="F40:G40"/>
    <mergeCell ref="F41:G41"/>
    <mergeCell ref="F42:G42"/>
    <mergeCell ref="F43:G43"/>
    <mergeCell ref="F44:G44"/>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44:E44"/>
    <mergeCell ref="D39:E39"/>
    <mergeCell ref="D40:E40"/>
    <mergeCell ref="D41:E41"/>
    <mergeCell ref="D42:E42"/>
    <mergeCell ref="D43:E43"/>
  </mergeCells>
  <pageMargins left="0.7" right="0.7" top="0.75" bottom="0.75" header="0.3" footer="0.3"/>
  <pageSetup paperSize="9" scale="57" orientation="portrait" r:id="rId1"/>
</worksheet>
</file>

<file path=xl/worksheets/sheet5.xml><?xml version="1.0" encoding="utf-8"?>
<worksheet xmlns="http://schemas.openxmlformats.org/spreadsheetml/2006/main" xmlns:r="http://schemas.openxmlformats.org/officeDocument/2006/relationships">
  <dimension ref="A1:F98"/>
  <sheetViews>
    <sheetView view="pageBreakPreview" zoomScaleSheetLayoutView="100" workbookViewId="0">
      <selection activeCell="J28" sqref="J28"/>
    </sheetView>
  </sheetViews>
  <sheetFormatPr defaultRowHeight="15"/>
  <cols>
    <col min="1" max="1" width="27.140625" style="2" customWidth="1"/>
    <col min="2" max="2" width="17.85546875" style="2" customWidth="1"/>
    <col min="3" max="3" width="12.5703125" style="2" customWidth="1"/>
    <col min="4" max="4" width="9.28515625" style="2" customWidth="1"/>
    <col min="5" max="5" width="11.7109375" style="2" customWidth="1"/>
    <col min="6" max="6" width="8.85546875" customWidth="1"/>
    <col min="13" max="13" width="5.85546875" bestFit="1" customWidth="1"/>
  </cols>
  <sheetData>
    <row r="1" spans="1:6" ht="18">
      <c r="E1" s="314" t="s">
        <v>380</v>
      </c>
    </row>
    <row r="2" spans="1:6" ht="15.75" customHeight="1">
      <c r="A2" s="559" t="s">
        <v>59</v>
      </c>
      <c r="B2" s="560"/>
      <c r="C2" s="560"/>
      <c r="D2" s="560"/>
      <c r="E2" s="560"/>
      <c r="F2" s="561"/>
    </row>
    <row r="3" spans="1:6" ht="15" customHeight="1">
      <c r="A3" s="70"/>
      <c r="B3" s="570" t="s">
        <v>379</v>
      </c>
      <c r="C3" s="570"/>
      <c r="D3" s="336"/>
      <c r="E3" s="337"/>
      <c r="F3" s="338"/>
    </row>
    <row r="4" spans="1:6" ht="15" customHeight="1">
      <c r="A4" s="562" t="s">
        <v>280</v>
      </c>
      <c r="B4" s="563"/>
      <c r="C4" s="563"/>
      <c r="D4" s="563"/>
      <c r="E4" s="564"/>
      <c r="F4" s="565"/>
    </row>
    <row r="5" spans="1:6">
      <c r="A5" s="34"/>
      <c r="B5" s="299"/>
      <c r="C5" s="35"/>
      <c r="D5" s="13"/>
      <c r="E5" s="11"/>
      <c r="F5" s="24"/>
    </row>
    <row r="6" spans="1:6">
      <c r="A6" s="19" t="s">
        <v>18</v>
      </c>
      <c r="B6" s="566" t="s">
        <v>78</v>
      </c>
      <c r="C6" s="566"/>
      <c r="D6" s="567"/>
      <c r="E6" s="568" t="s">
        <v>41</v>
      </c>
      <c r="F6" s="24"/>
    </row>
    <row r="7" spans="1:6">
      <c r="A7" s="19" t="s">
        <v>12</v>
      </c>
      <c r="B7" s="298" t="s">
        <v>13</v>
      </c>
      <c r="C7" s="20" t="s">
        <v>6</v>
      </c>
      <c r="D7" s="21" t="s">
        <v>14</v>
      </c>
      <c r="E7" s="569"/>
      <c r="F7" s="24"/>
    </row>
    <row r="8" spans="1:6">
      <c r="A8" s="195" t="str">
        <f>'Paper - 4'!A140</f>
        <v>80-Marh (SC)</v>
      </c>
      <c r="B8" s="198">
        <f>'Paper - 4'!B140</f>
        <v>107288</v>
      </c>
      <c r="C8" s="33">
        <f>'Paper - 4'!C140</f>
        <v>45656</v>
      </c>
      <c r="D8" s="14">
        <f>'Paper - 4'!E140</f>
        <v>42.554619342330923</v>
      </c>
      <c r="E8" s="193">
        <v>1</v>
      </c>
      <c r="F8" s="24"/>
    </row>
    <row r="9" spans="1:6">
      <c r="A9" s="195" t="str">
        <f>'Paper - 4'!A132</f>
        <v>72- Bishnah (SC)</v>
      </c>
      <c r="B9" s="198">
        <f>'Paper - 4'!B132</f>
        <v>141205</v>
      </c>
      <c r="C9" s="33">
        <f>'Paper - 4'!C132</f>
        <v>59241</v>
      </c>
      <c r="D9" s="14">
        <f>'Paper - 4'!E132</f>
        <v>41.95389681668496</v>
      </c>
      <c r="E9" s="193">
        <v>2</v>
      </c>
      <c r="F9" s="24"/>
    </row>
    <row r="10" spans="1:6">
      <c r="A10" s="195" t="str">
        <f>'Paper - 4'!A113</f>
        <v>62-Ramnagar (SC)</v>
      </c>
      <c r="B10" s="198">
        <f>'Paper - 4'!B113</f>
        <v>117132</v>
      </c>
      <c r="C10" s="33">
        <f>'Paper - 4'!C113</f>
        <v>43025</v>
      </c>
      <c r="D10" s="14">
        <f>'Paper - 4'!E113</f>
        <v>36.732062971690063</v>
      </c>
      <c r="E10" s="193">
        <v>3</v>
      </c>
      <c r="F10" s="24"/>
    </row>
    <row r="11" spans="1:6">
      <c r="A11" s="195" t="str">
        <f>'Paper - 4'!A133</f>
        <v>73- Suchetgarh (SC)</v>
      </c>
      <c r="B11" s="198">
        <f>'Paper - 4'!B133</f>
        <v>128368</v>
      </c>
      <c r="C11" s="33">
        <f>'Paper - 4'!C133</f>
        <v>47127</v>
      </c>
      <c r="D11" s="14">
        <f>'Paper - 4'!E133</f>
        <v>36.712420540944784</v>
      </c>
      <c r="E11" s="193">
        <v>4</v>
      </c>
      <c r="F11" s="24"/>
    </row>
    <row r="12" spans="1:6">
      <c r="A12" s="195" t="str">
        <f>'Paper - 4'!A141</f>
        <v>81-Akhnoor (SC)</v>
      </c>
      <c r="B12" s="198">
        <f>'Paper - 4'!B141</f>
        <v>127385</v>
      </c>
      <c r="C12" s="33">
        <f>'Paper - 4'!C141</f>
        <v>39860</v>
      </c>
      <c r="D12" s="14">
        <f>'Paper - 4'!E141</f>
        <v>31.290968324371001</v>
      </c>
      <c r="E12" s="193">
        <v>5</v>
      </c>
      <c r="F12" s="24"/>
    </row>
    <row r="13" spans="1:6">
      <c r="A13" s="195" t="str">
        <f>'Paper - 4'!A121</f>
        <v>67-Kathua  (SC)</v>
      </c>
      <c r="B13" s="198">
        <f>'Paper - 4'!B121</f>
        <v>138382</v>
      </c>
      <c r="C13" s="33">
        <f>'Paper - 4'!C121</f>
        <v>43280</v>
      </c>
      <c r="D13" s="14">
        <f>'Paper - 4'!E121</f>
        <v>31.275743955138672</v>
      </c>
      <c r="E13" s="193">
        <v>6</v>
      </c>
      <c r="F13" s="24"/>
    </row>
    <row r="14" spans="1:6">
      <c r="A14" s="195" t="str">
        <f>'Paper - 4'!A126</f>
        <v>69-Ramgarh (SC)</v>
      </c>
      <c r="B14" s="198">
        <f>'Paper - 4'!B126</f>
        <v>101332</v>
      </c>
      <c r="C14" s="33">
        <f>'Paper - 4'!C126</f>
        <v>30890</v>
      </c>
      <c r="D14" s="14">
        <f>'Paper - 4'!E126</f>
        <v>30.483953736233371</v>
      </c>
      <c r="E14" s="193">
        <v>7</v>
      </c>
      <c r="F14" s="24"/>
    </row>
    <row r="15" spans="1:6">
      <c r="A15" s="195" t="str">
        <f>'Paper - 4'!A127</f>
        <v xml:space="preserve">70-Samba </v>
      </c>
      <c r="B15" s="198">
        <f>'Paper - 4'!B127</f>
        <v>110150</v>
      </c>
      <c r="C15" s="33">
        <f>'Paper - 4'!C127</f>
        <v>33067</v>
      </c>
      <c r="D15" s="14">
        <f>'Paper - 4'!E127</f>
        <v>30.019972764412167</v>
      </c>
      <c r="E15" s="193"/>
      <c r="F15" s="24"/>
    </row>
    <row r="16" spans="1:6">
      <c r="A16" s="195" t="str">
        <f>'Paper - 4'!A128</f>
        <v>71-Vijaypur</v>
      </c>
      <c r="B16" s="198">
        <f>'Paper - 4'!B128</f>
        <v>104553</v>
      </c>
      <c r="C16" s="33">
        <f>'Paper - 4'!C128</f>
        <v>27194</v>
      </c>
      <c r="D16" s="14">
        <f>'Paper - 4'!E128</f>
        <v>26.009774946677762</v>
      </c>
      <c r="E16" s="193"/>
      <c r="F16" s="24"/>
    </row>
    <row r="17" spans="1:6">
      <c r="A17" s="195" t="str">
        <f>'Paper - 4'!A137</f>
        <v>77-Nagrota</v>
      </c>
      <c r="B17" s="198">
        <f>'Paper - 4'!B137</f>
        <v>126870</v>
      </c>
      <c r="C17" s="33">
        <f>'Paper - 4'!C137</f>
        <v>32002</v>
      </c>
      <c r="D17" s="14">
        <f>'Paper - 4'!E137</f>
        <v>25.224245290454796</v>
      </c>
      <c r="F17" s="24"/>
    </row>
    <row r="18" spans="1:6">
      <c r="A18" s="195" t="str">
        <f>'Paper - 4'!A147</f>
        <v>84-Nowshera</v>
      </c>
      <c r="B18" s="198">
        <f>'Paper - 4'!B147</f>
        <v>106826</v>
      </c>
      <c r="C18" s="33">
        <f>'Paper - 4'!C147</f>
        <v>26307</v>
      </c>
      <c r="D18" s="14">
        <f>'Paper - 4'!E147</f>
        <v>24.626027371613652</v>
      </c>
      <c r="F18" s="24"/>
    </row>
    <row r="19" spans="1:6">
      <c r="A19" s="195" t="str">
        <f>'Paper - 4'!A134</f>
        <v>74- R.S. Pura - Jammu South</v>
      </c>
      <c r="B19" s="198">
        <f>'Paper - 4'!B134</f>
        <v>169179</v>
      </c>
      <c r="C19" s="33">
        <f>'Paper - 4'!C134</f>
        <v>41473</v>
      </c>
      <c r="D19" s="14">
        <f>'Paper - 4'!E134</f>
        <v>24.514271865893519</v>
      </c>
      <c r="F19" s="24"/>
    </row>
    <row r="20" spans="1:6">
      <c r="A20" s="195" t="str">
        <f>'Paper - 4'!A122</f>
        <v>68-Hiranagar</v>
      </c>
      <c r="B20" s="198">
        <f>'Paper - 4'!B122</f>
        <v>102191</v>
      </c>
      <c r="C20" s="33">
        <f>'Paper - 4'!C122</f>
        <v>24348</v>
      </c>
      <c r="D20" s="14">
        <f>'Paper - 4'!E122</f>
        <v>23.825972933037157</v>
      </c>
      <c r="F20" s="24"/>
    </row>
    <row r="21" spans="1:6">
      <c r="A21" s="195" t="str">
        <f>'Paper - 4'!A106</f>
        <v>58-Shri Mata Vaishno Devi</v>
      </c>
      <c r="B21" s="198">
        <f>'Paper - 4'!B106</f>
        <v>73684</v>
      </c>
      <c r="C21" s="33">
        <f>'Paper - 4'!C106</f>
        <v>17472</v>
      </c>
      <c r="D21" s="14">
        <f>'Paper - 4'!E106</f>
        <v>23.712067748764998</v>
      </c>
      <c r="F21" s="24"/>
    </row>
    <row r="22" spans="1:6">
      <c r="A22" s="195" t="str">
        <f>'Paper - 4'!A120</f>
        <v>66- Jasrota</v>
      </c>
      <c r="B22" s="198">
        <f>'Paper - 4'!B120</f>
        <v>102093</v>
      </c>
      <c r="C22" s="33">
        <f>'Paper - 4'!C120</f>
        <v>24192</v>
      </c>
      <c r="D22" s="14">
        <f>'Paper - 4'!E120</f>
        <v>23.696041844200877</v>
      </c>
      <c r="F22" s="24"/>
    </row>
    <row r="23" spans="1:6">
      <c r="A23" s="195" t="str">
        <f>'Paper - 4'!A112</f>
        <v xml:space="preserve">61-Chenani </v>
      </c>
      <c r="B23" s="198">
        <f>'Paper - 4'!B112</f>
        <v>134451</v>
      </c>
      <c r="C23" s="33">
        <f>'Paper - 4'!C112</f>
        <v>31338</v>
      </c>
      <c r="D23" s="14">
        <f>'Paper - 4'!E112</f>
        <v>23.30811968672602</v>
      </c>
      <c r="F23" s="24"/>
    </row>
    <row r="24" spans="1:6">
      <c r="A24" s="195" t="str">
        <f>'Paper - 4'!A111</f>
        <v>60-Udhampur East</v>
      </c>
      <c r="B24" s="198">
        <f>'Paper - 4'!B111</f>
        <v>124198</v>
      </c>
      <c r="C24" s="33">
        <f>'Paper - 4'!C111</f>
        <v>28545</v>
      </c>
      <c r="D24" s="14">
        <f>'Paper - 4'!E111</f>
        <v>22.983461891495836</v>
      </c>
      <c r="F24" s="24"/>
    </row>
    <row r="25" spans="1:6">
      <c r="A25" s="195" t="str">
        <f>'Paper - 4'!A142</f>
        <v>82- Chhamb</v>
      </c>
      <c r="B25" s="198">
        <f>'Paper - 4'!B142</f>
        <v>123061</v>
      </c>
      <c r="C25" s="33">
        <f>'Paper - 4'!C142</f>
        <v>27546</v>
      </c>
      <c r="D25" s="14">
        <f>'Paper - 4'!E142</f>
        <v>22.384020932708168</v>
      </c>
      <c r="F25" s="24"/>
    </row>
    <row r="26" spans="1:6">
      <c r="A26" s="195" t="str">
        <f>'Paper - 4'!A118</f>
        <v>64-Billawar</v>
      </c>
      <c r="B26" s="198">
        <f>'Paper - 4'!B118</f>
        <v>114297</v>
      </c>
      <c r="C26" s="33">
        <f>'Paper - 4'!C118</f>
        <v>24863</v>
      </c>
      <c r="D26" s="14">
        <f>'Paper - 4'!E118</f>
        <v>21.752976893531763</v>
      </c>
      <c r="F26" s="24"/>
    </row>
    <row r="27" spans="1:6">
      <c r="A27" s="195" t="str">
        <f>'Paper - 4'!A110</f>
        <v>59-Udhampur West</v>
      </c>
      <c r="B27" s="198">
        <f>'Paper - 4'!B110</f>
        <v>181908</v>
      </c>
      <c r="C27" s="33">
        <f>'Paper - 4'!C110</f>
        <v>36309</v>
      </c>
      <c r="D27" s="14">
        <f>'Paper - 4'!E110</f>
        <v>19.960089715680454</v>
      </c>
      <c r="F27" s="24"/>
    </row>
    <row r="28" spans="1:6">
      <c r="A28" s="195" t="str">
        <f>'Paper - 4'!A93</f>
        <v>51-Bhadarwah</v>
      </c>
      <c r="B28" s="198">
        <f>'Paper - 4'!B93</f>
        <v>154973</v>
      </c>
      <c r="C28" s="33">
        <f>'Paper - 4'!C93</f>
        <v>28917</v>
      </c>
      <c r="D28" s="14">
        <f>'Paper - 4'!E93</f>
        <v>18.659379375762228</v>
      </c>
      <c r="F28" s="24"/>
    </row>
    <row r="29" spans="1:6">
      <c r="A29" s="195" t="str">
        <f>'Paper - 4'!A139</f>
        <v xml:space="preserve">79-Jammu North </v>
      </c>
      <c r="B29" s="198">
        <f>'Paper - 4'!B139</f>
        <v>179346</v>
      </c>
      <c r="C29" s="33">
        <f>'Paper - 4'!C139</f>
        <v>30345</v>
      </c>
      <c r="D29" s="14">
        <f>'Paper - 4'!E139</f>
        <v>16.919808638051588</v>
      </c>
      <c r="F29" s="24"/>
    </row>
    <row r="30" spans="1:6">
      <c r="A30" s="195" t="str">
        <f>'Paper - 4'!A95</f>
        <v>53- Doda West</v>
      </c>
      <c r="B30" s="198">
        <f>'Paper - 4'!B95</f>
        <v>107065</v>
      </c>
      <c r="C30" s="33">
        <f>'Paper - 4'!C95</f>
        <v>17706</v>
      </c>
      <c r="D30" s="14">
        <f>'Paper - 4'!E95</f>
        <v>16.537617335263626</v>
      </c>
      <c r="F30" s="24"/>
    </row>
    <row r="31" spans="1:6">
      <c r="A31" s="195" t="str">
        <f>'Paper - 4'!A105</f>
        <v xml:space="preserve">57-Reasi </v>
      </c>
      <c r="B31" s="198">
        <f>'Paper - 4'!B105</f>
        <v>114899</v>
      </c>
      <c r="C31" s="33">
        <f>'Paper - 4'!C105</f>
        <v>18623</v>
      </c>
      <c r="D31" s="14">
        <f>'Paper - 4'!E105</f>
        <v>16.208148025657316</v>
      </c>
      <c r="F31" s="24"/>
    </row>
    <row r="32" spans="1:6">
      <c r="A32" s="195" t="str">
        <f>'Paper - 4'!A117</f>
        <v>63-Bani</v>
      </c>
      <c r="B32" s="198">
        <f>'Paper - 4'!B117</f>
        <v>74905</v>
      </c>
      <c r="C32" s="33">
        <f>'Paper - 4'!C117</f>
        <v>12071</v>
      </c>
      <c r="D32" s="14">
        <f>'Paper - 4'!E117</f>
        <v>16.115079100193579</v>
      </c>
      <c r="F32" s="24"/>
    </row>
    <row r="33" spans="1:6">
      <c r="A33" s="195" t="str">
        <f>'Paper - 4'!A138</f>
        <v xml:space="preserve">78-Jammu West </v>
      </c>
      <c r="B33" s="198">
        <f>'Paper - 4'!B138</f>
        <v>128632</v>
      </c>
      <c r="C33" s="33">
        <f>'Paper - 4'!C138</f>
        <v>19326</v>
      </c>
      <c r="D33" s="14">
        <f>'Paper - 4'!E138</f>
        <v>15.024255239753716</v>
      </c>
      <c r="F33" s="24"/>
    </row>
    <row r="34" spans="1:6">
      <c r="A34" s="195" t="str">
        <f>'Paper - 4'!A119</f>
        <v>65-Basohli</v>
      </c>
      <c r="B34" s="194">
        <f>'Paper - 4'!B119</f>
        <v>84711</v>
      </c>
      <c r="C34" s="33">
        <f>'Paper - 4'!C119</f>
        <v>12506</v>
      </c>
      <c r="D34" s="14">
        <f>'Paper - 4'!E119</f>
        <v>14.76313583832088</v>
      </c>
      <c r="F34" s="24"/>
    </row>
    <row r="35" spans="1:6">
      <c r="A35" s="195" t="str">
        <f>'Paper - 4'!A136</f>
        <v>76-Jammu East</v>
      </c>
      <c r="B35" s="198">
        <f>'Paper - 4'!B136</f>
        <v>127961</v>
      </c>
      <c r="C35" s="33">
        <f>'Paper - 4'!C136</f>
        <v>16222</v>
      </c>
      <c r="D35" s="14">
        <f>'Paper - 4'!E136</f>
        <v>12.677300114878753</v>
      </c>
      <c r="F35" s="24"/>
    </row>
    <row r="36" spans="1:6">
      <c r="A36" s="195" t="str">
        <f>'Paper - 4'!A135</f>
        <v>75- Bahu</v>
      </c>
      <c r="B36" s="198">
        <f>'Paper - 4'!B135</f>
        <v>170678</v>
      </c>
      <c r="C36" s="33">
        <f>'Paper - 4'!C135</f>
        <v>19193</v>
      </c>
      <c r="D36" s="14">
        <f>'Paper - 4'!E135</f>
        <v>11.245151689145644</v>
      </c>
      <c r="F36" s="24"/>
    </row>
    <row r="37" spans="1:6">
      <c r="A37" s="195" t="str">
        <f>'Paper - 4'!A146</f>
        <v>83-Kalakote - Sunderbani</v>
      </c>
      <c r="B37" s="198">
        <f>'Paper - 4'!B146</f>
        <v>123201</v>
      </c>
      <c r="C37" s="33">
        <f>'Paper - 4'!C146</f>
        <v>12584</v>
      </c>
      <c r="D37" s="14">
        <f>'Paper - 4'!E146</f>
        <v>10.214202806795399</v>
      </c>
      <c r="F37" s="24"/>
    </row>
    <row r="38" spans="1:6">
      <c r="A38" s="195" t="str">
        <f>'Paper - 4'!A99</f>
        <v>54-Ramban</v>
      </c>
      <c r="B38" s="198">
        <f>'Paper - 4'!B99</f>
        <v>135284</v>
      </c>
      <c r="C38" s="33">
        <f>'Paper - 4'!C99</f>
        <v>13054</v>
      </c>
      <c r="D38" s="14">
        <f>'Paper - 4'!E99</f>
        <v>9.6493302977440045</v>
      </c>
      <c r="F38" s="24"/>
    </row>
    <row r="39" spans="1:6">
      <c r="A39" s="195" t="str">
        <f>'Paper - 4'!A88</f>
        <v>49- Kishtwar</v>
      </c>
      <c r="B39" s="194">
        <f>'Paper - 4'!B88</f>
        <v>94975</v>
      </c>
      <c r="C39" s="33">
        <f>'Paper - 4'!C88</f>
        <v>7388</v>
      </c>
      <c r="D39" s="14">
        <f>'Paper - 4'!E88</f>
        <v>7.7788891813635166</v>
      </c>
      <c r="F39" s="24"/>
    </row>
    <row r="40" spans="1:6">
      <c r="A40" s="195" t="str">
        <f>'Paper - 4'!A89</f>
        <v>50- Padder - Nagseni</v>
      </c>
      <c r="B40" s="194">
        <f>'Paper - 4'!B89</f>
        <v>51279</v>
      </c>
      <c r="C40" s="33">
        <f>'Paper - 4'!C89</f>
        <v>3958</v>
      </c>
      <c r="D40" s="14">
        <f>'Paper - 4'!E89</f>
        <v>7.7185592542756298</v>
      </c>
      <c r="F40" s="24"/>
    </row>
    <row r="41" spans="1:6">
      <c r="A41" s="195" t="str">
        <f>'Paper - 4'!A148</f>
        <v>85-Rajouri (ST)</v>
      </c>
      <c r="B41" s="198">
        <f>'Paper - 4'!B148</f>
        <v>130409</v>
      </c>
      <c r="C41" s="33">
        <f>'Paper - 4'!C148</f>
        <v>8361</v>
      </c>
      <c r="D41" s="14">
        <f>'Paper - 4'!E148</f>
        <v>6.4113673136056564</v>
      </c>
      <c r="F41" s="24"/>
    </row>
    <row r="42" spans="1:6">
      <c r="A42" s="195" t="str">
        <f>'Paper - 4'!A94</f>
        <v xml:space="preserve">52-Doda </v>
      </c>
      <c r="B42" s="198">
        <f>'Paper - 4'!B94</f>
        <v>138839</v>
      </c>
      <c r="C42" s="33">
        <f>'Paper - 4'!C94</f>
        <v>5992</v>
      </c>
      <c r="D42" s="14">
        <f>'Paper - 4'!E94</f>
        <v>4.3157902318512811</v>
      </c>
      <c r="F42" s="24"/>
    </row>
    <row r="43" spans="1:6">
      <c r="A43" s="195" t="str">
        <f>'Paper - 4'!A87</f>
        <v>48-Inderwal</v>
      </c>
      <c r="B43" s="194">
        <f>'Paper - 4'!B87</f>
        <v>84442</v>
      </c>
      <c r="C43" s="33">
        <f>'Paper - 4'!C87</f>
        <v>2961</v>
      </c>
      <c r="D43" s="14">
        <f>'Paper - 4'!E87</f>
        <v>3.5065488737831885</v>
      </c>
      <c r="F43" s="24"/>
    </row>
    <row r="44" spans="1:6">
      <c r="A44" s="195" t="str">
        <f>'Paper - 4'!A104</f>
        <v>56-Gulabgarh (ST)</v>
      </c>
      <c r="B44" s="198">
        <f>'Paper - 4'!B104</f>
        <v>126084</v>
      </c>
      <c r="C44" s="33">
        <f>'Paper - 4'!C104</f>
        <v>1662</v>
      </c>
      <c r="D44" s="14">
        <f>'Paper - 4'!E104</f>
        <v>1.3181688398210716</v>
      </c>
      <c r="F44" s="24"/>
    </row>
    <row r="45" spans="1:6">
      <c r="A45" s="195" t="str">
        <f>'Paper - 4'!A100</f>
        <v>55-Banihal</v>
      </c>
      <c r="B45" s="198">
        <f>'Paper - 4'!B100</f>
        <v>157488</v>
      </c>
      <c r="C45" s="33">
        <f>'Paper - 4'!C100</f>
        <v>1659</v>
      </c>
      <c r="D45" s="14">
        <f>'Paper - 4'!E100</f>
        <v>1.0534135934166413</v>
      </c>
      <c r="F45" s="24"/>
    </row>
    <row r="46" spans="1:6">
      <c r="A46" s="195" t="str">
        <f>'Paper - 4'!A149</f>
        <v>86-Budhal (ST)</v>
      </c>
      <c r="B46" s="198">
        <f>'Paper - 4'!B149</f>
        <v>123050</v>
      </c>
      <c r="C46" s="33">
        <f>'Paper - 4'!C149</f>
        <v>898</v>
      </c>
      <c r="D46" s="14">
        <f>'Paper - 4'!E149</f>
        <v>0.72978464039008528</v>
      </c>
      <c r="F46" s="24"/>
    </row>
    <row r="47" spans="1:6">
      <c r="A47" s="195" t="str">
        <f>'Paper - 4'!A77</f>
        <v>41-Dooru</v>
      </c>
      <c r="B47" s="194">
        <f>'Paper - 4'!B77</f>
        <v>192381</v>
      </c>
      <c r="C47" s="33">
        <f>'Paper - 4'!C77</f>
        <v>1122</v>
      </c>
      <c r="D47" s="14">
        <f>'Paper - 4'!E77</f>
        <v>0.58321767742136699</v>
      </c>
      <c r="F47" s="24"/>
    </row>
    <row r="48" spans="1:6">
      <c r="A48" s="195" t="str">
        <f>'Paper - 4'!A21</f>
        <v>9-Uri</v>
      </c>
      <c r="B48" s="194">
        <f>'Paper - 4'!B21</f>
        <v>155675</v>
      </c>
      <c r="C48" s="33">
        <f>'Paper - 4'!C21</f>
        <v>651</v>
      </c>
      <c r="D48" s="14">
        <f>'Paper - 4'!E21</f>
        <v>0.41817889834591299</v>
      </c>
      <c r="F48" s="24"/>
    </row>
    <row r="49" spans="1:6">
      <c r="A49" s="195" t="str">
        <f>'Paper - 4'!A55</f>
        <v>31-Chadoora</v>
      </c>
      <c r="B49" s="194">
        <f>'Paper - 4'!B55</f>
        <v>126470</v>
      </c>
      <c r="C49" s="33">
        <f>'Paper - 4'!C55</f>
        <v>366</v>
      </c>
      <c r="D49" s="14">
        <f>'Paper - 4'!E55</f>
        <v>0.28939669486834824</v>
      </c>
      <c r="F49" s="24"/>
    </row>
    <row r="50" spans="1:6">
      <c r="A50" s="195" t="str">
        <f>'Paper - 4'!A31</f>
        <v>16-Gurez (ST)</v>
      </c>
      <c r="B50" s="194">
        <f>'Paper - 4'!B31</f>
        <v>37992</v>
      </c>
      <c r="C50" s="33">
        <f>'Paper - 4'!C31</f>
        <v>104</v>
      </c>
      <c r="D50" s="14">
        <f>'Paper - 4'!E31</f>
        <v>0.27374184038744998</v>
      </c>
      <c r="F50" s="24"/>
    </row>
    <row r="51" spans="1:6">
      <c r="A51" s="195" t="str">
        <f>'Paper - 4'!A82</f>
        <v>46-Shangus- Anantnag East</v>
      </c>
      <c r="B51" s="194">
        <f>'Paper - 4'!B82</f>
        <v>137511</v>
      </c>
      <c r="C51" s="33">
        <f>'Paper - 4'!C82</f>
        <v>374</v>
      </c>
      <c r="D51" s="14">
        <f>'Paper - 4'!E82</f>
        <v>0.27197824174066076</v>
      </c>
      <c r="F51" s="24"/>
    </row>
    <row r="52" spans="1:6">
      <c r="A52" s="195" t="str">
        <f>'Paper - 4'!A155</f>
        <v xml:space="preserve">89- Poonch Haveli </v>
      </c>
      <c r="B52" s="198">
        <f>'Paper - 4'!B155</f>
        <v>180092</v>
      </c>
      <c r="C52" s="33">
        <f>'Paper - 4'!C155</f>
        <v>354</v>
      </c>
      <c r="D52" s="14">
        <f>'Paper - 4'!E155</f>
        <v>0.19656619949803433</v>
      </c>
      <c r="F52" s="24"/>
    </row>
    <row r="53" spans="1:6">
      <c r="A53" s="195" t="str">
        <f>'Paper - 4'!A13</f>
        <v>4-Lolab</v>
      </c>
      <c r="B53" s="194">
        <f>'Paper - 4'!B13</f>
        <v>152953</v>
      </c>
      <c r="C53" s="33">
        <f>'Paper - 4'!C13</f>
        <v>293</v>
      </c>
      <c r="D53" s="14">
        <f>'Paper - 4'!E13</f>
        <v>0.19156211385196759</v>
      </c>
      <c r="F53" s="24"/>
    </row>
    <row r="54" spans="1:6">
      <c r="A54" s="195" t="str">
        <f>'Paper - 4'!A41</f>
        <v>20-Khanyar</v>
      </c>
      <c r="B54" s="194">
        <f>'Paper - 4'!B41</f>
        <v>170924</v>
      </c>
      <c r="C54" s="33">
        <f>'Paper - 4'!C41</f>
        <v>324</v>
      </c>
      <c r="D54" s="14">
        <f>'Paper - 4'!E41</f>
        <v>0.18955793218038428</v>
      </c>
      <c r="F54" s="24"/>
    </row>
    <row r="55" spans="1:6">
      <c r="A55" s="195" t="str">
        <f>'Paper - 4'!A43</f>
        <v>22- Lal Chowk</v>
      </c>
      <c r="B55" s="194">
        <f>'Paper - 4'!B43</f>
        <v>156995</v>
      </c>
      <c r="C55" s="33">
        <f>'Paper - 4'!C43</f>
        <v>285</v>
      </c>
      <c r="D55" s="14">
        <f>'Paper - 4'!E43</f>
        <v>0.18153444377209466</v>
      </c>
      <c r="F55" s="24"/>
    </row>
    <row r="56" spans="1:6">
      <c r="A56" s="195" t="str">
        <f>'Paper - 4'!A25</f>
        <v>13-Pattan</v>
      </c>
      <c r="B56" s="194">
        <f>'Paper - 4'!B25</f>
        <v>166056</v>
      </c>
      <c r="C56" s="33">
        <f>'Paper - 4'!C25</f>
        <v>287</v>
      </c>
      <c r="D56" s="14">
        <f>'Paper - 4'!E25</f>
        <v>0.17283326106855518</v>
      </c>
      <c r="F56" s="24"/>
    </row>
    <row r="57" spans="1:6">
      <c r="A57" s="195" t="str">
        <f>'Paper - 4'!A19</f>
        <v>7-Sopore</v>
      </c>
      <c r="B57" s="194">
        <f>'Paper - 4'!B19</f>
        <v>154125</v>
      </c>
      <c r="C57" s="33">
        <f>'Paper - 4'!C19</f>
        <v>259</v>
      </c>
      <c r="D57" s="14">
        <f>'Paper - 4'!E19</f>
        <v>0.16804541768045417</v>
      </c>
      <c r="F57" s="24"/>
    </row>
    <row r="58" spans="1:6">
      <c r="A58" s="195" t="str">
        <f>'Paper - 4'!A15</f>
        <v>6- Langate</v>
      </c>
      <c r="B58" s="194">
        <f>'Paper - 4'!B15</f>
        <v>154101</v>
      </c>
      <c r="C58" s="33">
        <f>'Paper - 4'!C15</f>
        <v>252</v>
      </c>
      <c r="D58" s="14">
        <f>'Paper - 4'!E15</f>
        <v>0.16352911402262152</v>
      </c>
      <c r="F58" s="24"/>
    </row>
    <row r="59" spans="1:6">
      <c r="A59" s="195" t="str">
        <f>'Paper - 4'!A61</f>
        <v>34-Pulwama</v>
      </c>
      <c r="B59" s="194">
        <f>'Paper - 4'!B61</f>
        <v>139319</v>
      </c>
      <c r="C59" s="33">
        <f>'Paper - 4'!C61</f>
        <v>205</v>
      </c>
      <c r="D59" s="14">
        <f>'Paper - 4'!E61</f>
        <v>0.14714432345911183</v>
      </c>
      <c r="F59" s="24"/>
    </row>
    <row r="60" spans="1:6">
      <c r="A60" s="195" t="str">
        <f>'Paper - 4'!A12</f>
        <v>3-Kupwara</v>
      </c>
      <c r="B60" s="194">
        <f>'Paper - 4'!B12</f>
        <v>177170</v>
      </c>
      <c r="C60" s="33">
        <f>'Paper - 4'!C12</f>
        <v>247</v>
      </c>
      <c r="D60" s="14">
        <f>'Paper - 4'!E12</f>
        <v>0.139414122029689</v>
      </c>
      <c r="F60" s="24"/>
    </row>
    <row r="61" spans="1:6">
      <c r="A61" s="195" t="str">
        <f>'Paper - 4'!A60</f>
        <v>33-Tral</v>
      </c>
      <c r="B61" s="194">
        <f>'Paper - 4'!B60</f>
        <v>137977</v>
      </c>
      <c r="C61" s="33">
        <f>'Paper - 4'!C60</f>
        <v>161</v>
      </c>
      <c r="D61" s="14">
        <f>'Paper - 4'!E60</f>
        <v>0.11668611435239207</v>
      </c>
      <c r="F61" s="24"/>
    </row>
    <row r="62" spans="1:6">
      <c r="A62" s="195" t="str">
        <f>'Paper - 4'!A10</f>
        <v>1-Karnah</v>
      </c>
      <c r="B62" s="194">
        <f>'Paper - 4'!B10</f>
        <v>96105</v>
      </c>
      <c r="C62" s="33">
        <f>'Paper - 4'!C10</f>
        <v>111</v>
      </c>
      <c r="D62" s="14">
        <f>'Paper - 4'!E10</f>
        <v>0.11549867332604963</v>
      </c>
      <c r="F62" s="24"/>
    </row>
    <row r="63" spans="1:6">
      <c r="A63" s="195" t="str">
        <f>'Paper - 4'!A46</f>
        <v>25-Eidgah</v>
      </c>
      <c r="B63" s="194">
        <f>'Paper - 4'!B46</f>
        <v>136037</v>
      </c>
      <c r="C63" s="33">
        <f>'Paper - 4'!C46</f>
        <v>154</v>
      </c>
      <c r="D63" s="14">
        <f>'Paper - 4'!E46</f>
        <v>0.11320449583569175</v>
      </c>
      <c r="F63" s="24"/>
    </row>
    <row r="64" spans="1:6">
      <c r="A64" s="195" t="str">
        <f>'Paper - 4'!A23</f>
        <v>11-Gulmarg</v>
      </c>
      <c r="B64" s="194">
        <f>'Paper - 4'!B23</f>
        <v>125567</v>
      </c>
      <c r="C64" s="33">
        <f>'Paper - 4'!C23</f>
        <v>126</v>
      </c>
      <c r="D64" s="14">
        <f>'Paper - 4'!E23</f>
        <v>0.10034483582469916</v>
      </c>
      <c r="F64" s="24"/>
    </row>
    <row r="65" spans="1:6">
      <c r="A65" s="195" t="str">
        <f>'Paper - 4'!A14</f>
        <v>5-Handwara</v>
      </c>
      <c r="B65" s="194">
        <f>'Paper - 4'!B14</f>
        <v>140555</v>
      </c>
      <c r="C65" s="33">
        <f>'Paper - 4'!C14</f>
        <v>141</v>
      </c>
      <c r="D65" s="14">
        <f>'Paper - 4'!E14</f>
        <v>0.1003166020419053</v>
      </c>
      <c r="F65" s="24"/>
    </row>
    <row r="66" spans="1:6">
      <c r="A66" s="195" t="str">
        <f>'Paper - 4'!A156</f>
        <v>90- Mendhar (ST)</v>
      </c>
      <c r="B66" s="198">
        <f>'Paper - 4'!B156</f>
        <v>141366</v>
      </c>
      <c r="C66" s="33">
        <f>'Paper - 4'!C156</f>
        <v>139</v>
      </c>
      <c r="D66" s="14">
        <f>'Paper - 4'!E156</f>
        <v>9.8326330234992862E-2</v>
      </c>
      <c r="F66" s="24"/>
    </row>
    <row r="67" spans="1:6">
      <c r="A67" s="195" t="str">
        <f>'Paper - 4'!A30</f>
        <v xml:space="preserve">15-Bandipora </v>
      </c>
      <c r="B67" s="194">
        <f>'Paper - 4'!B30</f>
        <v>179633</v>
      </c>
      <c r="C67" s="33">
        <f>'Paper - 4'!C30</f>
        <v>151</v>
      </c>
      <c r="D67" s="14">
        <f>'Paper - 4'!E30</f>
        <v>8.4060278456631027E-2</v>
      </c>
      <c r="F67" s="24"/>
    </row>
    <row r="68" spans="1:6">
      <c r="A68" s="195" t="str">
        <f>'Paper - 4'!A29</f>
        <v>14-Sonawari</v>
      </c>
      <c r="B68" s="194">
        <f>'Paper - 4'!B29</f>
        <v>174607</v>
      </c>
      <c r="C68" s="33">
        <f>'Paper - 4'!C29</f>
        <v>137</v>
      </c>
      <c r="D68" s="14">
        <f>'Paper - 4'!E29</f>
        <v>7.846191733435659E-2</v>
      </c>
      <c r="F68" s="24"/>
    </row>
    <row r="69" spans="1:6">
      <c r="A69" s="195" t="str">
        <f>'Paper - 4'!A44</f>
        <v>23-Channapora</v>
      </c>
      <c r="B69" s="194">
        <f>'Paper - 4'!B44</f>
        <v>155200</v>
      </c>
      <c r="C69" s="33">
        <f>'Paper - 4'!C44</f>
        <v>108</v>
      </c>
      <c r="D69" s="14">
        <f>'Paper - 4'!E44</f>
        <v>6.9587628865979384E-2</v>
      </c>
      <c r="F69" s="24"/>
    </row>
    <row r="70" spans="1:6">
      <c r="A70" s="195" t="str">
        <f>'Paper - 4'!A22</f>
        <v>10-Baramulla</v>
      </c>
      <c r="B70" s="194">
        <f>'Paper - 4'!B22</f>
        <v>169112</v>
      </c>
      <c r="C70" s="33">
        <f>'Paper - 4'!C22</f>
        <v>91</v>
      </c>
      <c r="D70" s="14">
        <f>'Paper - 4'!E22</f>
        <v>5.3810492454704574E-2</v>
      </c>
      <c r="F70" s="24"/>
    </row>
    <row r="71" spans="1:6">
      <c r="A71" s="195" t="str">
        <f>'Paper - 4'!A81</f>
        <v xml:space="preserve">45-Srigufwara-Bijbehara </v>
      </c>
      <c r="B71" s="194">
        <f>'Paper - 4'!B81</f>
        <v>160604</v>
      </c>
      <c r="C71" s="33">
        <f>'Paper - 4'!C81</f>
        <v>64</v>
      </c>
      <c r="D71" s="14">
        <f>'Paper - 4'!E81</f>
        <v>3.9849567881248285E-2</v>
      </c>
      <c r="F71" s="24"/>
    </row>
    <row r="72" spans="1:6">
      <c r="A72" s="195" t="str">
        <f>'Paper - 4'!A79</f>
        <v>43-Anantnag West</v>
      </c>
      <c r="B72" s="194">
        <f>'Paper - 4'!B79</f>
        <v>168544</v>
      </c>
      <c r="C72" s="33">
        <f>'Paper - 4'!C79</f>
        <v>88</v>
      </c>
      <c r="D72" s="14">
        <f>'Paper - 4'!E79</f>
        <v>5.2211885323713687E-2</v>
      </c>
      <c r="F72" s="24"/>
    </row>
    <row r="73" spans="1:6">
      <c r="A73" s="195" t="str">
        <f>'Paper - 4'!A42</f>
        <v>21- Habbakadal</v>
      </c>
      <c r="B73" s="194">
        <f>'Paper - 4'!B42</f>
        <v>131356</v>
      </c>
      <c r="C73" s="33">
        <f>'Paper - 4'!C42</f>
        <v>68</v>
      </c>
      <c r="D73" s="14">
        <f>'Paper - 4'!E42</f>
        <v>5.1767715216663117E-2</v>
      </c>
      <c r="F73" s="24"/>
    </row>
    <row r="74" spans="1:6">
      <c r="A74" s="195" t="str">
        <f>'Paper - 4'!A20</f>
        <v>8- Rafiabad</v>
      </c>
      <c r="B74" s="194">
        <f>'Paper - 4'!B20</f>
        <v>138718</v>
      </c>
      <c r="C74" s="33">
        <f>'Paper - 4'!C20</f>
        <v>62</v>
      </c>
      <c r="D74" s="14">
        <f>'Paper - 4'!E20</f>
        <v>4.469499271904151E-2</v>
      </c>
      <c r="F74" s="24"/>
    </row>
    <row r="75" spans="1:6">
      <c r="A75" s="195" t="str">
        <f>'Paper - 4'!A36</f>
        <v>18-Ganderbal</v>
      </c>
      <c r="B75" s="194">
        <f>'Paper - 4'!B36</f>
        <v>179751</v>
      </c>
      <c r="C75" s="33">
        <f>'Paper - 4'!C36</f>
        <v>80</v>
      </c>
      <c r="D75" s="14">
        <f>'Paper - 4'!E36</f>
        <v>4.4506011093123264E-2</v>
      </c>
      <c r="F75" s="24"/>
    </row>
    <row r="76" spans="1:6">
      <c r="A76" s="195" t="str">
        <f>'Paper - 4'!A83</f>
        <v>47-Pahalgam</v>
      </c>
      <c r="B76" s="194">
        <f>'Paper - 4'!B83</f>
        <v>110766</v>
      </c>
      <c r="C76" s="33">
        <f>'Paper - 4'!C83</f>
        <v>66</v>
      </c>
      <c r="D76" s="14">
        <f>'Paper - 4'!E83</f>
        <v>5.9585071231244242E-2</v>
      </c>
      <c r="F76" s="24"/>
    </row>
    <row r="77" spans="1:6">
      <c r="A77" s="195" t="str">
        <f>'Paper - 4'!A80</f>
        <v>44-Anantnag</v>
      </c>
      <c r="B77" s="194">
        <f>'Paper - 4'!B80</f>
        <v>155802</v>
      </c>
      <c r="C77" s="33">
        <f>'Paper - 4'!C80</f>
        <v>66</v>
      </c>
      <c r="D77" s="14">
        <f>'Paper - 4'!E80</f>
        <v>4.2361458774598529E-2</v>
      </c>
      <c r="F77" s="24"/>
    </row>
    <row r="78" spans="1:6">
      <c r="A78" s="195" t="str">
        <f>'Paper - 4'!A47</f>
        <v>26-Central Shalteng</v>
      </c>
      <c r="B78" s="194">
        <f>'Paper - 4'!B47</f>
        <v>139403</v>
      </c>
      <c r="C78" s="33">
        <f>'Paper - 4'!C47</f>
        <v>57</v>
      </c>
      <c r="D78" s="14">
        <f>'Paper - 4'!E47</f>
        <v>4.0888646585798008E-2</v>
      </c>
      <c r="F78" s="24"/>
    </row>
    <row r="79" spans="1:6">
      <c r="A79" s="195" t="str">
        <f>'Paper - 4'!A154</f>
        <v>88-Surankote (ST)</v>
      </c>
      <c r="B79" s="198">
        <f>'Paper - 4'!B154</f>
        <v>155377</v>
      </c>
      <c r="C79" s="33">
        <f>'Paper - 4'!C154</f>
        <v>63</v>
      </c>
      <c r="D79" s="14">
        <f>'Paper - 4'!E154</f>
        <v>4.0546541637436685E-2</v>
      </c>
      <c r="F79" s="24"/>
    </row>
    <row r="80" spans="1:6">
      <c r="A80" s="195" t="str">
        <f>'Paper - 4'!A45</f>
        <v>24-Zadibal</v>
      </c>
      <c r="B80" s="194">
        <f>'Paper - 4'!B45</f>
        <v>169887</v>
      </c>
      <c r="C80" s="33">
        <f>'Paper - 4'!C45</f>
        <v>61</v>
      </c>
      <c r="D80" s="14">
        <f>'Paper - 4'!E45</f>
        <v>3.5906220016834717E-2</v>
      </c>
      <c r="F80" s="24"/>
    </row>
    <row r="81" spans="1:6">
      <c r="A81" s="195" t="str">
        <f>'Paper - 4'!A67</f>
        <v>37-Shopian</v>
      </c>
      <c r="B81" s="194">
        <f>'Paper - 4'!B67</f>
        <v>133535</v>
      </c>
      <c r="C81" s="33">
        <f>'Paper - 4'!C67</f>
        <v>43</v>
      </c>
      <c r="D81" s="14">
        <f>'Paper - 4'!E67</f>
        <v>3.2201295540495001E-2</v>
      </c>
      <c r="F81" s="24"/>
    </row>
    <row r="82" spans="1:6">
      <c r="A82" s="195" t="str">
        <f>'Paper - 4'!A78</f>
        <v>42-Kokernag (ST)</v>
      </c>
      <c r="B82" s="194">
        <f>'Paper - 4'!B78</f>
        <v>153084</v>
      </c>
      <c r="C82" s="33">
        <f>'Paper - 4'!C78</f>
        <v>46</v>
      </c>
      <c r="D82" s="14">
        <f>'Paper - 4'!E78</f>
        <v>3.0048862062658409E-2</v>
      </c>
      <c r="F82" s="24"/>
    </row>
    <row r="83" spans="1:6">
      <c r="A83" s="195" t="str">
        <f>'Paper - 4'!A35</f>
        <v>17-Kangan (ST)</v>
      </c>
      <c r="B83" s="194">
        <f>'Paper - 4'!B35</f>
        <v>133333</v>
      </c>
      <c r="C83" s="33">
        <f>'Paper - 4'!C35</f>
        <v>37</v>
      </c>
      <c r="D83" s="14">
        <f>'Paper - 4'!E35</f>
        <v>2.775006937517344E-2</v>
      </c>
      <c r="F83" s="24"/>
    </row>
    <row r="84" spans="1:6">
      <c r="A84" s="195" t="str">
        <f>'Paper - 4'!A59</f>
        <v>32-Pampore</v>
      </c>
      <c r="B84" s="194">
        <f>'Paper - 4'!B59</f>
        <v>132243</v>
      </c>
      <c r="C84" s="33">
        <f>'Paper - 4'!C59</f>
        <v>36</v>
      </c>
      <c r="D84" s="14">
        <f>'Paper - 4'!E59</f>
        <v>2.7222612917129831E-2</v>
      </c>
      <c r="F84" s="24"/>
    </row>
    <row r="85" spans="1:6">
      <c r="A85" s="195" t="str">
        <f>'Paper - 4'!A40</f>
        <v>19-Hazratbal</v>
      </c>
      <c r="B85" s="194">
        <f>'Paper - 4'!B40</f>
        <v>161389</v>
      </c>
      <c r="C85" s="33">
        <f>'Paper - 4'!C40</f>
        <v>11</v>
      </c>
      <c r="D85" s="14">
        <f>'Paper - 4'!E40</f>
        <v>1.8062683974242058E-2</v>
      </c>
      <c r="F85" s="24"/>
    </row>
    <row r="86" spans="1:6">
      <c r="A86" s="195" t="str">
        <f>'Paper - 4'!A71</f>
        <v>38-D.H. Pora</v>
      </c>
      <c r="B86" s="194">
        <f>'Paper - 4'!B71</f>
        <v>133803</v>
      </c>
      <c r="C86" s="33">
        <f>'Paper - 4'!C71</f>
        <v>16</v>
      </c>
      <c r="D86" s="14">
        <f>'Paper - 4'!E71</f>
        <v>1.1957878373429594E-2</v>
      </c>
      <c r="F86" s="24"/>
    </row>
    <row r="87" spans="1:6">
      <c r="A87" s="195" t="str">
        <f>'Paper - 4'!A150</f>
        <v>87-Thannamandi (ST)</v>
      </c>
      <c r="B87" s="198">
        <f>'Paper - 4'!B150</f>
        <v>158929</v>
      </c>
      <c r="C87" s="33">
        <f>'Paper - 4'!C150</f>
        <v>7</v>
      </c>
      <c r="D87" s="14">
        <f>'Paper - 4'!E150</f>
        <v>4.4044825047662795E-3</v>
      </c>
      <c r="F87" s="24"/>
    </row>
    <row r="88" spans="1:6">
      <c r="A88" s="195" t="str">
        <f>'Paper - 4'!A11</f>
        <v>2-Trehgam</v>
      </c>
      <c r="B88" s="194">
        <f>'Paper - 4'!B11</f>
        <v>149470</v>
      </c>
      <c r="C88" s="33">
        <f>'Paper - 4'!C11</f>
        <v>4</v>
      </c>
      <c r="D88" s="14">
        <f>'Paper - 4'!E11</f>
        <v>2.6761222987890547E-3</v>
      </c>
      <c r="F88" s="24"/>
    </row>
    <row r="89" spans="1:6">
      <c r="A89" s="195" t="str">
        <f>'Paper - 4'!A72</f>
        <v>39-Kulgam</v>
      </c>
      <c r="B89" s="194">
        <f>'Paper - 4'!B72</f>
        <v>146958</v>
      </c>
      <c r="C89" s="33">
        <f>'Paper - 4'!C72</f>
        <v>3</v>
      </c>
      <c r="D89" s="14">
        <f>'Paper - 4'!E72</f>
        <v>2.0413995835544848E-3</v>
      </c>
      <c r="F89" s="24"/>
    </row>
    <row r="90" spans="1:6">
      <c r="A90" s="195" t="str">
        <f>'Paper - 4'!A73</f>
        <v>40-Devsar</v>
      </c>
      <c r="B90" s="194">
        <f>'Paper - 4'!B73</f>
        <v>143722</v>
      </c>
      <c r="C90" s="33">
        <f>'Paper - 4'!C73</f>
        <v>2</v>
      </c>
      <c r="D90" s="14">
        <f>'Paper - 4'!E73</f>
        <v>1.3915754025131853E-3</v>
      </c>
      <c r="F90" s="24"/>
    </row>
    <row r="91" spans="1:6">
      <c r="A91" s="195" t="str">
        <f>'Paper - 4'!A54</f>
        <v xml:space="preserve">30-Chrar-i-Sharief </v>
      </c>
      <c r="B91" s="194">
        <f>'Paper - 4'!B54</f>
        <v>158227</v>
      </c>
      <c r="C91" s="33">
        <f>'Paper - 4'!C54</f>
        <v>2</v>
      </c>
      <c r="D91" s="14">
        <f>'Paper - 4'!E54</f>
        <v>1.2640067750763144E-3</v>
      </c>
      <c r="F91" s="24"/>
    </row>
    <row r="92" spans="1:6">
      <c r="A92" s="195" t="str">
        <f>'Paper - 4'!A24</f>
        <v>12-Wagoora-Kreeri</v>
      </c>
      <c r="B92" s="194">
        <f>'Paper - 4'!B24</f>
        <v>98786</v>
      </c>
      <c r="C92" s="33">
        <f>'Paper - 4'!C24</f>
        <v>0</v>
      </c>
      <c r="D92" s="14">
        <f>'Paper - 4'!E24</f>
        <v>0</v>
      </c>
      <c r="F92" s="24"/>
    </row>
    <row r="93" spans="1:6">
      <c r="A93" s="195" t="str">
        <f>'Paper - 4'!A51</f>
        <v>27-Budgam</v>
      </c>
      <c r="B93" s="194">
        <f>'Paper - 4'!B51</f>
        <v>161942</v>
      </c>
      <c r="C93" s="33">
        <f>'Paper - 4'!C51</f>
        <v>0</v>
      </c>
      <c r="D93" s="14">
        <f>'Paper - 4'!E51</f>
        <v>0</v>
      </c>
      <c r="F93" s="24"/>
    </row>
    <row r="94" spans="1:6">
      <c r="A94" s="195" t="str">
        <f>'Paper - 4'!A52</f>
        <v>28-Beerwah</v>
      </c>
      <c r="B94" s="194">
        <f>'Paper - 4'!B52</f>
        <v>153970</v>
      </c>
      <c r="C94" s="33">
        <f>'Paper - 4'!C52</f>
        <v>0</v>
      </c>
      <c r="D94" s="14">
        <f>'Paper - 4'!E52</f>
        <v>0</v>
      </c>
      <c r="F94" s="24"/>
    </row>
    <row r="95" spans="1:6">
      <c r="A95" s="195" t="str">
        <f>'Paper - 4'!A53</f>
        <v>29-Khansahib</v>
      </c>
      <c r="B95" s="194">
        <f>'Paper - 4'!B53</f>
        <v>153136</v>
      </c>
      <c r="C95" s="33">
        <f>'Paper - 4'!C53</f>
        <v>0</v>
      </c>
      <c r="D95" s="14">
        <f>'Paper - 4'!E53</f>
        <v>0</v>
      </c>
      <c r="F95" s="24"/>
    </row>
    <row r="96" spans="1:6">
      <c r="A96" s="195" t="str">
        <f>'Paper - 4'!A62</f>
        <v xml:space="preserve">35-Rajpora </v>
      </c>
      <c r="B96" s="194">
        <f>'Paper - 4'!B62</f>
        <v>150901</v>
      </c>
      <c r="C96" s="33">
        <f>'Paper - 4'!C62</f>
        <v>0</v>
      </c>
      <c r="D96" s="14">
        <f>'Paper - 4'!E62</f>
        <v>0</v>
      </c>
      <c r="F96" s="24"/>
    </row>
    <row r="97" spans="1:6">
      <c r="A97" s="195" t="str">
        <f>'Paper - 4'!A66</f>
        <v xml:space="preserve">36-Zainapora </v>
      </c>
      <c r="B97" s="194">
        <f>'Paper - 4'!B66</f>
        <v>132680</v>
      </c>
      <c r="C97" s="33">
        <f>'Paper - 4'!C66</f>
        <v>0</v>
      </c>
      <c r="D97" s="14">
        <f>'Paper - 4'!E66</f>
        <v>0</v>
      </c>
      <c r="F97" s="24"/>
    </row>
    <row r="98" spans="1:6">
      <c r="A98"/>
      <c r="B98" s="196"/>
      <c r="C98" s="196"/>
      <c r="D98"/>
      <c r="F98" s="11"/>
    </row>
  </sheetData>
  <sortState ref="A8:F97">
    <sortCondition descending="1" ref="D8:D97"/>
  </sortState>
  <mergeCells count="5">
    <mergeCell ref="A2:F2"/>
    <mergeCell ref="A4:F4"/>
    <mergeCell ref="B6:D6"/>
    <mergeCell ref="E6:E7"/>
    <mergeCell ref="B3:C3"/>
  </mergeCells>
  <pageMargins left="0.70866141732283472" right="0.70866141732283472" top="0.74803149606299213" bottom="0.74803149606299213" header="0.31496062992125984" footer="0.31496062992125984"/>
  <pageSetup paperSize="9" scale="87" firstPageNumber="3" orientation="portrait" useFirstPageNumber="1" r:id="rId1"/>
  <headerFooter>
    <oddFooter>Page &amp;P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G97"/>
  <sheetViews>
    <sheetView view="pageBreakPreview" topLeftCell="A34" zoomScale="115" zoomScaleSheetLayoutView="115" workbookViewId="0">
      <selection activeCell="I5" sqref="I5"/>
    </sheetView>
  </sheetViews>
  <sheetFormatPr defaultRowHeight="15"/>
  <cols>
    <col min="1" max="1" width="32" customWidth="1"/>
    <col min="2" max="2" width="13.85546875" customWidth="1"/>
    <col min="3" max="3" width="13.5703125" customWidth="1"/>
    <col min="4" max="4" width="12.5703125" customWidth="1"/>
    <col min="5" max="5" width="11.7109375" customWidth="1"/>
    <col min="6" max="6" width="8.42578125" customWidth="1"/>
  </cols>
  <sheetData>
    <row r="1" spans="1:7" ht="18">
      <c r="E1" s="314" t="s">
        <v>381</v>
      </c>
    </row>
    <row r="2" spans="1:7" ht="15.75" customHeight="1">
      <c r="A2" s="559" t="s">
        <v>59</v>
      </c>
      <c r="B2" s="560"/>
      <c r="C2" s="560"/>
      <c r="D2" s="560"/>
      <c r="E2" s="560"/>
      <c r="F2" s="561"/>
    </row>
    <row r="3" spans="1:7" ht="15" customHeight="1">
      <c r="A3" s="70"/>
      <c r="B3" s="575" t="s">
        <v>382</v>
      </c>
      <c r="C3" s="575"/>
      <c r="D3" s="336"/>
      <c r="E3" s="337"/>
      <c r="F3" s="338"/>
    </row>
    <row r="4" spans="1:7" ht="15" customHeight="1">
      <c r="A4" s="562" t="s">
        <v>42</v>
      </c>
      <c r="B4" s="563"/>
      <c r="C4" s="563"/>
      <c r="D4" s="563"/>
      <c r="E4" s="564"/>
      <c r="F4" s="565"/>
    </row>
    <row r="5" spans="1:7">
      <c r="A5" s="34"/>
      <c r="B5" s="299"/>
      <c r="C5" s="35"/>
      <c r="D5" s="13"/>
      <c r="E5" s="11"/>
      <c r="F5" s="24"/>
      <c r="G5" s="315"/>
    </row>
    <row r="6" spans="1:7">
      <c r="A6" s="340" t="s">
        <v>18</v>
      </c>
      <c r="B6" s="571" t="s">
        <v>78</v>
      </c>
      <c r="C6" s="571"/>
      <c r="D6" s="572"/>
      <c r="E6" s="573" t="s">
        <v>43</v>
      </c>
      <c r="F6" s="24"/>
    </row>
    <row r="7" spans="1:7">
      <c r="A7" s="340" t="s">
        <v>12</v>
      </c>
      <c r="B7" s="341" t="s">
        <v>13</v>
      </c>
      <c r="C7" s="342" t="s">
        <v>7</v>
      </c>
      <c r="D7" s="343" t="s">
        <v>16</v>
      </c>
      <c r="E7" s="574"/>
      <c r="F7" s="24"/>
    </row>
    <row r="8" spans="1:7">
      <c r="A8" s="344" t="str">
        <f>'Paper - 4'!A31</f>
        <v>16-Gurez (ST)</v>
      </c>
      <c r="B8" s="345">
        <f>'Paper - 4'!B31</f>
        <v>37992</v>
      </c>
      <c r="C8" s="330">
        <f>'Paper - 4'!D31</f>
        <v>31094</v>
      </c>
      <c r="D8" s="346">
        <f>'Paper - 4'!F31</f>
        <v>81.84354600968625</v>
      </c>
      <c r="E8" s="193">
        <v>1</v>
      </c>
      <c r="F8" s="24"/>
    </row>
    <row r="9" spans="1:7">
      <c r="A9" s="344" t="str">
        <f>'Paper - 4'!A149</f>
        <v>86-Budhal (ST)</v>
      </c>
      <c r="B9" s="347">
        <f>'Paper - 4'!B149</f>
        <v>123050</v>
      </c>
      <c r="C9" s="330">
        <f>'Paper - 4'!D149</f>
        <v>70081</v>
      </c>
      <c r="D9" s="346">
        <f>'Paper - 4'!F149</f>
        <v>56.953271028037385</v>
      </c>
      <c r="E9" s="193">
        <v>2</v>
      </c>
      <c r="F9" s="24"/>
    </row>
    <row r="10" spans="1:7">
      <c r="A10" s="344" t="str">
        <f>'Paper - 4'!A35</f>
        <v>17-Kangan (ST)</v>
      </c>
      <c r="B10" s="345">
        <f>'Paper - 4'!B35</f>
        <v>133333</v>
      </c>
      <c r="C10" s="330">
        <f>'Paper - 4'!D35</f>
        <v>56835</v>
      </c>
      <c r="D10" s="346">
        <f>'Paper - 4'!F35</f>
        <v>42.626356565891413</v>
      </c>
      <c r="E10" s="193">
        <v>3</v>
      </c>
      <c r="F10" s="24"/>
    </row>
    <row r="11" spans="1:7">
      <c r="A11" s="344" t="str">
        <f>'Paper - 4'!A154</f>
        <v>88-Surankote (ST)</v>
      </c>
      <c r="B11" s="347">
        <f>'Paper - 4'!B154</f>
        <v>155377</v>
      </c>
      <c r="C11" s="330">
        <f>'Paper - 4'!D154</f>
        <v>65103</v>
      </c>
      <c r="D11" s="346">
        <f>'Paper - 4'!F154</f>
        <v>41.900023813048264</v>
      </c>
      <c r="E11" s="193">
        <v>4</v>
      </c>
      <c r="F11" s="24"/>
    </row>
    <row r="12" spans="1:7">
      <c r="A12" s="344" t="str">
        <f>'Paper - 4'!A104</f>
        <v>56-Gulabgarh (ST)</v>
      </c>
      <c r="B12" s="347">
        <f>'Paper - 4'!B104</f>
        <v>126084</v>
      </c>
      <c r="C12" s="330">
        <f>'Paper - 4'!D104</f>
        <v>49515</v>
      </c>
      <c r="D12" s="346">
        <f>'Paper - 4'!F104</f>
        <v>39.27143808889312</v>
      </c>
      <c r="E12" s="193">
        <v>5</v>
      </c>
      <c r="F12" s="24"/>
    </row>
    <row r="13" spans="1:7">
      <c r="A13" s="344" t="str">
        <f>'Paper - 4'!A156</f>
        <v>90- Mendhar (ST)</v>
      </c>
      <c r="B13" s="347">
        <f>'Paper - 4'!B156</f>
        <v>141366</v>
      </c>
      <c r="C13" s="330">
        <f>'Paper - 4'!D156</f>
        <v>54989</v>
      </c>
      <c r="D13" s="346">
        <f>'Paper - 4'!F156</f>
        <v>38.898320671165628</v>
      </c>
      <c r="E13" s="193">
        <v>6</v>
      </c>
      <c r="F13" s="24"/>
    </row>
    <row r="14" spans="1:7">
      <c r="A14" s="344" t="str">
        <f>'Paper - 4'!A150</f>
        <v>87-Thannamandi (ST)</v>
      </c>
      <c r="B14" s="347">
        <f>'Paper - 4'!B150</f>
        <v>158929</v>
      </c>
      <c r="C14" s="330">
        <f>'Paper - 4'!D150</f>
        <v>61746</v>
      </c>
      <c r="D14" s="346">
        <f>'Paper - 4'!F150</f>
        <v>38.851310962756955</v>
      </c>
      <c r="E14" s="193">
        <v>7</v>
      </c>
      <c r="F14" s="24"/>
    </row>
    <row r="15" spans="1:7">
      <c r="A15" s="344" t="str">
        <f>'Paper - 4'!A148</f>
        <v>85-Rajouri (ST)</v>
      </c>
      <c r="B15" s="347">
        <f>'Paper - 4'!B148</f>
        <v>130409</v>
      </c>
      <c r="C15" s="330">
        <f>'Paper - 4'!D148</f>
        <v>46297</v>
      </c>
      <c r="D15" s="346">
        <f>'Paper - 4'!F148</f>
        <v>35.501384106925137</v>
      </c>
      <c r="E15" s="193">
        <v>8</v>
      </c>
      <c r="F15" s="24"/>
    </row>
    <row r="16" spans="1:7">
      <c r="A16" s="344" t="str">
        <f>'Paper - 4'!A78</f>
        <v>42-Kokernag (ST)</v>
      </c>
      <c r="B16" s="345">
        <f>'Paper - 4'!B78</f>
        <v>153084</v>
      </c>
      <c r="C16" s="330">
        <f>'Paper - 4'!D78</f>
        <v>52310</v>
      </c>
      <c r="D16" s="346">
        <f>'Paper - 4'!F78</f>
        <v>34.170782054296986</v>
      </c>
      <c r="E16" s="193">
        <v>9</v>
      </c>
      <c r="F16" s="24"/>
    </row>
    <row r="17" spans="1:6">
      <c r="A17" s="344" t="str">
        <f>'Paper - 4'!A155</f>
        <v xml:space="preserve">89- Poonch Haveli </v>
      </c>
      <c r="B17" s="347">
        <f>'Paper - 4'!B155</f>
        <v>180092</v>
      </c>
      <c r="C17" s="330">
        <f>'Paper - 4'!D155</f>
        <v>56009</v>
      </c>
      <c r="D17" s="346">
        <f>'Paper - 4'!F155</f>
        <v>31.100215445438998</v>
      </c>
      <c r="E17" s="2"/>
      <c r="F17" s="24"/>
    </row>
    <row r="18" spans="1:6">
      <c r="A18" s="344" t="str">
        <f>'Paper - 4'!A146</f>
        <v>83-Kalakote - Sunderbani</v>
      </c>
      <c r="B18" s="347">
        <f>'Paper - 4'!B146</f>
        <v>123201</v>
      </c>
      <c r="C18" s="330">
        <f>'Paper - 4'!D146</f>
        <v>36322</v>
      </c>
      <c r="D18" s="346">
        <f>'Paper - 4'!F146</f>
        <v>29.481903555977631</v>
      </c>
      <c r="E18" s="2"/>
      <c r="F18" s="24"/>
    </row>
    <row r="19" spans="1:6">
      <c r="A19" s="344" t="str">
        <f>'Paper - 4'!A117</f>
        <v>63-Bani</v>
      </c>
      <c r="B19" s="347">
        <f>'Paper - 4'!B117</f>
        <v>74905</v>
      </c>
      <c r="C19" s="330">
        <f>'Paper - 4'!D117</f>
        <v>18878</v>
      </c>
      <c r="D19" s="346">
        <f>'Paper - 4'!F117</f>
        <v>25.202589947266539</v>
      </c>
      <c r="E19" s="2"/>
      <c r="F19" s="24"/>
    </row>
    <row r="20" spans="1:6">
      <c r="A20" s="344" t="str">
        <f>'Paper - 4'!A87</f>
        <v>48-Inderwal</v>
      </c>
      <c r="B20" s="345">
        <f>'Paper - 4'!B87</f>
        <v>84442</v>
      </c>
      <c r="C20" s="330">
        <f>'Paper - 4'!D87</f>
        <v>21131</v>
      </c>
      <c r="D20" s="346">
        <f>'Paper - 4'!F87</f>
        <v>25.024277018545273</v>
      </c>
      <c r="E20" s="2"/>
      <c r="F20" s="24"/>
    </row>
    <row r="21" spans="1:6">
      <c r="A21" s="344" t="str">
        <f>'Paper - 4'!A105</f>
        <v xml:space="preserve">57-Reasi </v>
      </c>
      <c r="B21" s="347">
        <f>'Paper - 4'!B105</f>
        <v>114899</v>
      </c>
      <c r="C21" s="330">
        <f>'Paper - 4'!D105</f>
        <v>27766</v>
      </c>
      <c r="D21" s="346">
        <f>'Paper - 4'!F105</f>
        <v>24.165571501927779</v>
      </c>
      <c r="E21" s="2"/>
      <c r="F21" s="24"/>
    </row>
    <row r="22" spans="1:6">
      <c r="A22" s="344" t="str">
        <f>'Paper - 4'!A112</f>
        <v xml:space="preserve">61-Chenani </v>
      </c>
      <c r="B22" s="347">
        <f>'Paper - 4'!B112</f>
        <v>134451</v>
      </c>
      <c r="C22" s="330">
        <f>'Paper - 4'!D112</f>
        <v>26139</v>
      </c>
      <c r="D22" s="346">
        <f>'Paper - 4'!F112</f>
        <v>19.441283441551196</v>
      </c>
      <c r="E22" s="2"/>
      <c r="F22" s="24"/>
    </row>
    <row r="23" spans="1:6">
      <c r="A23" s="344" t="str">
        <f>'Paper - 4'!A137</f>
        <v>77-Nagrota</v>
      </c>
      <c r="B23" s="347">
        <f>'Paper - 4'!B137</f>
        <v>126870</v>
      </c>
      <c r="C23" s="330">
        <f>'Paper - 4'!D137</f>
        <v>24627</v>
      </c>
      <c r="D23" s="346">
        <f>'Paper - 4'!F137</f>
        <v>19.411208323480729</v>
      </c>
      <c r="E23" s="2"/>
      <c r="F23" s="24"/>
    </row>
    <row r="24" spans="1:6">
      <c r="A24" s="344" t="str">
        <f>'Paper - 4'!A30</f>
        <v xml:space="preserve">15-Bandipora </v>
      </c>
      <c r="B24" s="345">
        <f>'Paper - 4'!B30</f>
        <v>179633</v>
      </c>
      <c r="C24" s="330">
        <f>'Paper - 4'!D30</f>
        <v>33772</v>
      </c>
      <c r="D24" s="346">
        <f>'Paper - 4'!F30</f>
        <v>18.800554463823463</v>
      </c>
      <c r="E24" s="2"/>
      <c r="F24" s="24"/>
    </row>
    <row r="25" spans="1:6">
      <c r="A25" s="344" t="str">
        <f>'Paper - 4'!A89</f>
        <v>50- Padder - Nagseni</v>
      </c>
      <c r="B25" s="345">
        <f>'Paper - 4'!B89</f>
        <v>51279</v>
      </c>
      <c r="C25" s="330">
        <f>'Paper - 4'!D89</f>
        <v>8942</v>
      </c>
      <c r="D25" s="346">
        <f>'Paper - 4'!F89</f>
        <v>17.437937557284659</v>
      </c>
      <c r="E25" s="2"/>
      <c r="F25" s="24"/>
    </row>
    <row r="26" spans="1:6">
      <c r="A26" s="344" t="str">
        <f>'Paper - 4'!A83</f>
        <v>47-Pahalgam</v>
      </c>
      <c r="B26" s="345">
        <f>'Paper - 4'!B83</f>
        <v>110766</v>
      </c>
      <c r="C26" s="330">
        <f>'Paper - 4'!D83</f>
        <v>24541</v>
      </c>
      <c r="D26" s="346">
        <f>'Paper - 4'!F83</f>
        <v>22.155715652817651</v>
      </c>
      <c r="E26" s="2"/>
      <c r="F26" s="24"/>
    </row>
    <row r="27" spans="1:6">
      <c r="A27" s="344" t="str">
        <f>'Paper - 4'!A147</f>
        <v>84-Nowshera</v>
      </c>
      <c r="B27" s="347">
        <f>'Paper - 4'!B147</f>
        <v>106826</v>
      </c>
      <c r="C27" s="330">
        <f>'Paper - 4'!D147</f>
        <v>18369</v>
      </c>
      <c r="D27" s="346">
        <f>'Paper - 4'!F147</f>
        <v>17.195252092187296</v>
      </c>
      <c r="E27" s="2"/>
      <c r="F27" s="24"/>
    </row>
    <row r="28" spans="1:6">
      <c r="A28" s="344" t="str">
        <f>'Paper - 4'!A67</f>
        <v>37-Shopian</v>
      </c>
      <c r="B28" s="345">
        <f>'Paper - 4'!B67</f>
        <v>133535</v>
      </c>
      <c r="C28" s="330">
        <f>'Paper - 4'!D67</f>
        <v>21765</v>
      </c>
      <c r="D28" s="346">
        <f>'Paper - 4'!F67</f>
        <v>16.299097614857526</v>
      </c>
      <c r="E28" s="2"/>
      <c r="F28" s="24"/>
    </row>
    <row r="29" spans="1:6">
      <c r="A29" s="344" t="str">
        <f>'Paper - 4'!A106</f>
        <v>58-Shri Mata Vaishno Devi</v>
      </c>
      <c r="B29" s="347">
        <f>'Paper - 4'!B106</f>
        <v>73684</v>
      </c>
      <c r="C29" s="330">
        <f>'Paper - 4'!D106</f>
        <v>11084</v>
      </c>
      <c r="D29" s="346">
        <f>'Paper - 4'!F106</f>
        <v>15.042614407469735</v>
      </c>
      <c r="E29" s="2"/>
      <c r="F29" s="24"/>
    </row>
    <row r="30" spans="1:6">
      <c r="A30" s="344" t="str">
        <f>'Paper - 4'!A21</f>
        <v>9-Uri</v>
      </c>
      <c r="B30" s="345">
        <f>'Paper - 4'!B21</f>
        <v>155675</v>
      </c>
      <c r="C30" s="330">
        <f>'Paper - 4'!D21</f>
        <v>23188</v>
      </c>
      <c r="D30" s="346">
        <f>'Paper - 4'!F21</f>
        <v>14.895134093463946</v>
      </c>
      <c r="E30" s="2"/>
      <c r="F30" s="24"/>
    </row>
    <row r="31" spans="1:6">
      <c r="A31" s="344" t="str">
        <f>'Paper - 4'!A40</f>
        <v>19-Hazratbal</v>
      </c>
      <c r="B31" s="345">
        <f>'Paper - 4'!B40</f>
        <v>161389</v>
      </c>
      <c r="C31" s="330">
        <f>'Paper - 4'!D40</f>
        <v>4772</v>
      </c>
      <c r="D31" s="346">
        <f>'Paper - 4'!F40</f>
        <v>14.881606581821337</v>
      </c>
      <c r="E31" s="2"/>
      <c r="F31" s="24"/>
    </row>
    <row r="32" spans="1:6">
      <c r="A32" s="344" t="str">
        <f>'Paper - 4'!A99</f>
        <v>54-Ramban</v>
      </c>
      <c r="B32" s="347">
        <f>'Paper - 4'!B99</f>
        <v>135284</v>
      </c>
      <c r="C32" s="330">
        <f>'Paper - 4'!D99</f>
        <v>20108</v>
      </c>
      <c r="D32" s="346">
        <f>'Paper - 4'!F99</f>
        <v>14.863546317376779</v>
      </c>
      <c r="E32" s="2"/>
      <c r="F32" s="24"/>
    </row>
    <row r="33" spans="1:6">
      <c r="A33" s="344" t="str">
        <f>'Paper - 4'!A71</f>
        <v>38-D.H. Pora</v>
      </c>
      <c r="B33" s="345">
        <f>'Paper - 4'!B71</f>
        <v>133803</v>
      </c>
      <c r="C33" s="330">
        <f>'Paper - 4'!D71</f>
        <v>18924</v>
      </c>
      <c r="D33" s="346">
        <f>'Paper - 4'!F71</f>
        <v>14.143180646173853</v>
      </c>
      <c r="E33" s="2"/>
      <c r="F33" s="24"/>
    </row>
    <row r="34" spans="1:6">
      <c r="A34" s="344" t="str">
        <f>'Paper - 4'!A100</f>
        <v>55-Banihal</v>
      </c>
      <c r="B34" s="347">
        <f>'Paper - 4'!B100</f>
        <v>157488</v>
      </c>
      <c r="C34" s="330">
        <f>'Paper - 4'!D100</f>
        <v>20089</v>
      </c>
      <c r="D34" s="346">
        <f>'Paper - 4'!F100</f>
        <v>12.755892512445392</v>
      </c>
      <c r="E34" s="2"/>
      <c r="F34" s="24"/>
    </row>
    <row r="35" spans="1:6">
      <c r="A35" s="344" t="str">
        <f>'Paper - 4'!A77</f>
        <v>41-Dooru</v>
      </c>
      <c r="B35" s="345">
        <f>'Paper - 4'!B77</f>
        <v>192381</v>
      </c>
      <c r="C35" s="330">
        <f>'Paper - 4'!D77</f>
        <v>23491</v>
      </c>
      <c r="D35" s="346">
        <f>'Paper - 4'!F77</f>
        <v>12.210665294389779</v>
      </c>
      <c r="E35" s="2"/>
      <c r="F35" s="24"/>
    </row>
    <row r="36" spans="1:6">
      <c r="A36" s="344" t="str">
        <f>'Paper - 4'!A94</f>
        <v xml:space="preserve">52-Doda </v>
      </c>
      <c r="B36" s="347">
        <f>'Paper - 4'!B94</f>
        <v>138839</v>
      </c>
      <c r="C36" s="330">
        <f>'Paper - 4'!D94</f>
        <v>16741</v>
      </c>
      <c r="D36" s="346">
        <f>'Paper - 4'!F94</f>
        <v>12.057851180143908</v>
      </c>
      <c r="E36" s="2"/>
      <c r="F36" s="24"/>
    </row>
    <row r="37" spans="1:6">
      <c r="A37" s="344" t="str">
        <f>'Paper - 4'!A12</f>
        <v>3-Kupwara</v>
      </c>
      <c r="B37" s="345">
        <f>'Paper - 4'!B12</f>
        <v>177170</v>
      </c>
      <c r="C37" s="330">
        <f>'Paper - 4'!D12</f>
        <v>21032</v>
      </c>
      <c r="D37" s="346">
        <f>'Paper - 4'!F12</f>
        <v>11.871084269345825</v>
      </c>
      <c r="E37" s="2"/>
      <c r="F37" s="24"/>
    </row>
    <row r="38" spans="1:6">
      <c r="A38" s="344" t="str">
        <f>'Paper - 4'!A10</f>
        <v>1-Karnah</v>
      </c>
      <c r="B38" s="345">
        <f>'Paper - 4'!B10</f>
        <v>96105</v>
      </c>
      <c r="C38" s="330">
        <f>'Paper - 4'!D10</f>
        <v>9956</v>
      </c>
      <c r="D38" s="346">
        <f>'Paper - 4'!F10</f>
        <v>10.359502627334686</v>
      </c>
      <c r="E38" s="2"/>
      <c r="F38" s="24"/>
    </row>
    <row r="39" spans="1:6">
      <c r="A39" s="344" t="str">
        <f>'Paper - 4'!A93</f>
        <v>51-Bhadarwah</v>
      </c>
      <c r="B39" s="347">
        <f>'Paper - 4'!B93</f>
        <v>154973</v>
      </c>
      <c r="C39" s="330">
        <f>'Paper - 4'!D93</f>
        <v>15431</v>
      </c>
      <c r="D39" s="346">
        <f>'Paper - 4'!F93</f>
        <v>9.9572183541649188</v>
      </c>
      <c r="E39" s="2"/>
      <c r="F39" s="24"/>
    </row>
    <row r="40" spans="1:6">
      <c r="A40" s="344" t="str">
        <f>'Paper - 4'!A53</f>
        <v>29-Khansahib</v>
      </c>
      <c r="B40" s="345">
        <f>'Paper - 4'!B53</f>
        <v>153136</v>
      </c>
      <c r="C40" s="330">
        <f>'Paper - 4'!D53</f>
        <v>15106</v>
      </c>
      <c r="D40" s="346">
        <f>'Paper - 4'!F53</f>
        <v>9.8644342283982862</v>
      </c>
      <c r="E40" s="2"/>
      <c r="F40" s="24"/>
    </row>
    <row r="41" spans="1:6">
      <c r="A41" s="344" t="str">
        <f>'Paper - 4'!A128</f>
        <v>71-Vijaypur</v>
      </c>
      <c r="B41" s="347">
        <f>'Paper - 4'!B128</f>
        <v>104553</v>
      </c>
      <c r="C41" s="330">
        <f>'Paper - 4'!D128</f>
        <v>9773</v>
      </c>
      <c r="D41" s="346">
        <f>'Paper - 4'!F128</f>
        <v>9.3474123171979766</v>
      </c>
      <c r="E41" s="2"/>
      <c r="F41" s="24"/>
    </row>
    <row r="42" spans="1:6">
      <c r="A42" s="344" t="str">
        <f>'Paper - 4'!A111</f>
        <v>60-Udhampur East</v>
      </c>
      <c r="B42" s="347">
        <f>'Paper - 4'!B111</f>
        <v>124198</v>
      </c>
      <c r="C42" s="330">
        <f>'Paper - 4'!D111</f>
        <v>11465</v>
      </c>
      <c r="D42" s="346">
        <f>'Paper - 4'!F111</f>
        <v>9.2312275559992916</v>
      </c>
      <c r="E42" s="2"/>
      <c r="F42" s="24"/>
    </row>
    <row r="43" spans="1:6">
      <c r="A43" s="344" t="str">
        <f>'Paper - 4'!A13</f>
        <v>4-Lolab</v>
      </c>
      <c r="B43" s="345">
        <f>'Paper - 4'!B13</f>
        <v>152953</v>
      </c>
      <c r="C43" s="330">
        <f>'Paper - 4'!D13</f>
        <v>13339</v>
      </c>
      <c r="D43" s="346">
        <f>'Paper - 4'!F13</f>
        <v>8.7209796473426469</v>
      </c>
      <c r="E43" s="2"/>
      <c r="F43" s="24"/>
    </row>
    <row r="44" spans="1:6">
      <c r="A44" s="344" t="str">
        <f>'Paper - 4'!A14</f>
        <v>5-Handwara</v>
      </c>
      <c r="B44" s="345">
        <f>'Paper - 4'!B14</f>
        <v>140555</v>
      </c>
      <c r="C44" s="330">
        <f>'Paper - 4'!D14</f>
        <v>12145</v>
      </c>
      <c r="D44" s="346">
        <f>'Paper - 4'!F14</f>
        <v>8.6407456155953177</v>
      </c>
      <c r="E44" s="2"/>
      <c r="F44" s="24"/>
    </row>
    <row r="45" spans="1:6">
      <c r="A45" s="344" t="str">
        <f>'Paper - 4'!A60</f>
        <v>33-Tral</v>
      </c>
      <c r="B45" s="345">
        <f>'Paper - 4'!B60</f>
        <v>137977</v>
      </c>
      <c r="C45" s="330">
        <f>'Paper - 4'!D60</f>
        <v>11819</v>
      </c>
      <c r="D45" s="346">
        <f>'Paper - 4'!F60</f>
        <v>8.5659204070243593</v>
      </c>
      <c r="E45" s="2"/>
      <c r="F45" s="24"/>
    </row>
    <row r="46" spans="1:6">
      <c r="A46" s="344" t="str">
        <f>'Paper - 4'!A88</f>
        <v>49- Kishtwar</v>
      </c>
      <c r="B46" s="345">
        <f>'Paper - 4'!B88</f>
        <v>94975</v>
      </c>
      <c r="C46" s="330">
        <f>'Paper - 4'!D88</f>
        <v>8076</v>
      </c>
      <c r="D46" s="346">
        <f>'Paper - 4'!F88</f>
        <v>8.5032903395630424</v>
      </c>
      <c r="E46" s="2"/>
      <c r="F46" s="24"/>
    </row>
    <row r="47" spans="1:6">
      <c r="A47" s="344" t="str">
        <f>'Paper - 4'!A120</f>
        <v>66- Jasrota</v>
      </c>
      <c r="B47" s="347">
        <f>'Paper - 4'!B120</f>
        <v>102093</v>
      </c>
      <c r="C47" s="330">
        <f>'Paper - 4'!D120</f>
        <v>8639</v>
      </c>
      <c r="D47" s="346">
        <f>'Paper - 4'!F120</f>
        <v>8.4618925881304303</v>
      </c>
      <c r="E47" s="2"/>
      <c r="F47" s="24"/>
    </row>
    <row r="48" spans="1:6">
      <c r="A48" s="344" t="str">
        <f>'Paper - 4'!A119</f>
        <v>65-Basohli</v>
      </c>
      <c r="B48" s="345">
        <f>'Paper - 4'!B119</f>
        <v>84711</v>
      </c>
      <c r="C48" s="330">
        <f>'Paper - 4'!D119</f>
        <v>6880</v>
      </c>
      <c r="D48" s="346">
        <f>'Paper - 4'!F119</f>
        <v>8.1217315342753604</v>
      </c>
      <c r="E48" s="2"/>
      <c r="F48" s="24"/>
    </row>
    <row r="49" spans="1:6">
      <c r="A49" s="344" t="str">
        <f>'Paper - 4'!A136</f>
        <v>76-Jammu East</v>
      </c>
      <c r="B49" s="347">
        <f>'Paper - 4'!B136</f>
        <v>127961</v>
      </c>
      <c r="C49" s="330">
        <f>'Paper - 4'!D136</f>
        <v>9236</v>
      </c>
      <c r="D49" s="346">
        <f>'Paper - 4'!F136</f>
        <v>7.2178241808050894</v>
      </c>
      <c r="E49" s="2"/>
      <c r="F49" s="24"/>
    </row>
    <row r="50" spans="1:6">
      <c r="A50" s="344" t="str">
        <f>'Paper - 4'!A82</f>
        <v>46-Shangus- Anantnag East</v>
      </c>
      <c r="B50" s="345">
        <f>'Paper - 4'!B82</f>
        <v>137511</v>
      </c>
      <c r="C50" s="330">
        <f>'Paper - 4'!D82</f>
        <v>9648</v>
      </c>
      <c r="D50" s="346">
        <f>'Paper - 4'!F82</f>
        <v>7.0161659794489166</v>
      </c>
      <c r="E50" s="2"/>
      <c r="F50" s="24"/>
    </row>
    <row r="51" spans="1:6">
      <c r="A51" s="344" t="str">
        <f>'Paper - 4'!A113</f>
        <v>62-Ramnagar (SC)</v>
      </c>
      <c r="B51" s="347">
        <f>'Paper - 4'!B113</f>
        <v>117132</v>
      </c>
      <c r="C51" s="330">
        <f>'Paper - 4'!D113</f>
        <v>7867</v>
      </c>
      <c r="D51" s="346">
        <f>'Paper - 4'!F113</f>
        <v>6.7163541986818291</v>
      </c>
      <c r="E51" s="2"/>
      <c r="F51" s="24"/>
    </row>
    <row r="52" spans="1:6">
      <c r="A52" s="344" t="str">
        <f>'Paper - 4'!A118</f>
        <v>64-Billawar</v>
      </c>
      <c r="B52" s="347">
        <f>'Paper - 4'!B118</f>
        <v>114297</v>
      </c>
      <c r="C52" s="330">
        <f>'Paper - 4'!D118</f>
        <v>7575</v>
      </c>
      <c r="D52" s="346">
        <f>'Paper - 4'!F118</f>
        <v>6.6274705372844434</v>
      </c>
      <c r="E52" s="2"/>
      <c r="F52" s="24"/>
    </row>
    <row r="53" spans="1:6">
      <c r="A53" s="344" t="str">
        <f>'Paper - 4'!A135</f>
        <v>75- Bahu</v>
      </c>
      <c r="B53" s="347">
        <f>'Paper - 4'!B135</f>
        <v>170678</v>
      </c>
      <c r="C53" s="330">
        <f>'Paper - 4'!D135</f>
        <v>10700</v>
      </c>
      <c r="D53" s="346">
        <f>'Paper - 4'!F135</f>
        <v>6.2691149415859106</v>
      </c>
      <c r="E53" s="2"/>
      <c r="F53" s="24"/>
    </row>
    <row r="54" spans="1:6">
      <c r="A54" s="344" t="str">
        <f>'Paper - 4'!A95</f>
        <v>53- Doda West</v>
      </c>
      <c r="B54" s="347">
        <f>'Paper - 4'!B95</f>
        <v>107065</v>
      </c>
      <c r="C54" s="330">
        <f>'Paper - 4'!D95</f>
        <v>6619</v>
      </c>
      <c r="D54" s="346">
        <f>'Paper - 4'!F95</f>
        <v>6.1822257507121838</v>
      </c>
      <c r="E54" s="2"/>
      <c r="F54" s="24"/>
    </row>
    <row r="55" spans="1:6">
      <c r="A55" s="344" t="str">
        <f>'Paper - 4'!A110</f>
        <v>59-Udhampur West</v>
      </c>
      <c r="B55" s="347">
        <f>'Paper - 4'!B110</f>
        <v>181908</v>
      </c>
      <c r="C55" s="330">
        <f>'Paper - 4'!D110</f>
        <v>11225</v>
      </c>
      <c r="D55" s="346">
        <f>'Paper - 4'!F110</f>
        <v>6.1707016733733537</v>
      </c>
      <c r="E55" s="2"/>
      <c r="F55" s="24"/>
    </row>
    <row r="56" spans="1:6">
      <c r="A56" s="344" t="str">
        <f>'Paper - 4'!A127</f>
        <v xml:space="preserve">70-Samba </v>
      </c>
      <c r="B56" s="347">
        <f>'Paper - 4'!B127</f>
        <v>110150</v>
      </c>
      <c r="C56" s="330">
        <f>'Paper - 4'!D127</f>
        <v>6688</v>
      </c>
      <c r="D56" s="346">
        <f>'Paper - 4'!F127</f>
        <v>6.0717203812982294</v>
      </c>
      <c r="E56" s="2"/>
      <c r="F56" s="24"/>
    </row>
    <row r="57" spans="1:6">
      <c r="A57" s="344" t="str">
        <f>'Paper - 4'!A29</f>
        <v>14-Sonawari</v>
      </c>
      <c r="B57" s="345">
        <f>'Paper - 4'!B29</f>
        <v>174607</v>
      </c>
      <c r="C57" s="330">
        <f>'Paper - 4'!D29</f>
        <v>10508</v>
      </c>
      <c r="D57" s="346">
        <f>'Paper - 4'!F29</f>
        <v>6.0180863310176571</v>
      </c>
      <c r="E57" s="2"/>
      <c r="F57" s="24"/>
    </row>
    <row r="58" spans="1:6">
      <c r="A58" s="344" t="str">
        <f>'Paper - 4'!A11</f>
        <v>2-Trehgam</v>
      </c>
      <c r="B58" s="345">
        <f>'Paper - 4'!B11</f>
        <v>149470</v>
      </c>
      <c r="C58" s="330">
        <f>'Paper - 4'!D11</f>
        <v>8831</v>
      </c>
      <c r="D58" s="346">
        <f>'Paper - 4'!F11</f>
        <v>5.9082090051515355</v>
      </c>
      <c r="E58" s="2"/>
      <c r="F58" s="24"/>
    </row>
    <row r="59" spans="1:6">
      <c r="A59" s="344" t="str">
        <f>'Paper - 4'!A62</f>
        <v xml:space="preserve">35-Rajpora </v>
      </c>
      <c r="B59" s="345">
        <f>'Paper - 4'!B62</f>
        <v>150901</v>
      </c>
      <c r="C59" s="330">
        <f>'Paper - 4'!D62</f>
        <v>8680</v>
      </c>
      <c r="D59" s="346">
        <f>'Paper - 4'!F62</f>
        <v>5.7521156254763053</v>
      </c>
      <c r="E59" s="2"/>
      <c r="F59" s="24"/>
    </row>
    <row r="60" spans="1:6">
      <c r="A60" s="344" t="str">
        <f>'Paper - 4'!A122</f>
        <v>68-Hiranagar</v>
      </c>
      <c r="B60" s="347">
        <f>'Paper - 4'!B122</f>
        <v>102191</v>
      </c>
      <c r="C60" s="330">
        <f>'Paper - 4'!D122</f>
        <v>5228</v>
      </c>
      <c r="D60" s="346">
        <f>'Paper - 4'!F122</f>
        <v>5.1159104030687637</v>
      </c>
      <c r="E60" s="2"/>
      <c r="F60" s="24"/>
    </row>
    <row r="61" spans="1:6">
      <c r="A61" s="344" t="str">
        <f>'Paper - 4'!A73</f>
        <v>40-Devsar</v>
      </c>
      <c r="B61" s="345">
        <f>'Paper - 4'!B73</f>
        <v>143722</v>
      </c>
      <c r="C61" s="330">
        <f>'Paper - 4'!D73</f>
        <v>7308</v>
      </c>
      <c r="D61" s="346">
        <f>'Paper - 4'!F73</f>
        <v>5.0848165207831784</v>
      </c>
      <c r="E61" s="2"/>
      <c r="F61" s="24"/>
    </row>
    <row r="62" spans="1:6">
      <c r="A62" s="344" t="str">
        <f>'Paper - 4'!A54</f>
        <v xml:space="preserve">30-Chrar-i-Sharief </v>
      </c>
      <c r="B62" s="345">
        <f>'Paper - 4'!B54</f>
        <v>158227</v>
      </c>
      <c r="C62" s="330">
        <f>'Paper - 4'!D54</f>
        <v>7795</v>
      </c>
      <c r="D62" s="346">
        <f>'Paper - 4'!F54</f>
        <v>4.9264664058599354</v>
      </c>
      <c r="E62" s="2"/>
      <c r="F62" s="24" t="s">
        <v>10</v>
      </c>
    </row>
    <row r="63" spans="1:6">
      <c r="A63" s="344" t="str">
        <f>'Paper - 4'!A121</f>
        <v>67-Kathua  (SC)</v>
      </c>
      <c r="B63" s="347">
        <f>'Paper - 4'!B121</f>
        <v>138382</v>
      </c>
      <c r="C63" s="330">
        <f>'Paper - 4'!D121</f>
        <v>6107</v>
      </c>
      <c r="D63" s="346">
        <f>'Paper - 4'!F121</f>
        <v>4.4131462184388139</v>
      </c>
      <c r="E63" s="2"/>
      <c r="F63" s="24"/>
    </row>
    <row r="64" spans="1:6">
      <c r="A64" s="344" t="str">
        <f>'Paper - 4'!A140</f>
        <v>80-Marh (SC)</v>
      </c>
      <c r="B64" s="347">
        <f>'Paper - 4'!B140</f>
        <v>107288</v>
      </c>
      <c r="C64" s="330">
        <f>'Paper - 4'!D140</f>
        <v>4013</v>
      </c>
      <c r="D64" s="346">
        <f>'Paper - 4'!F140</f>
        <v>3.7403996719111179</v>
      </c>
      <c r="E64" s="2"/>
      <c r="F64" s="24"/>
    </row>
    <row r="65" spans="1:6">
      <c r="A65" s="344" t="str">
        <f>'Paper - 4'!A139</f>
        <v xml:space="preserve">79-Jammu North </v>
      </c>
      <c r="B65" s="347">
        <f>'Paper - 4'!B139</f>
        <v>179346</v>
      </c>
      <c r="C65" s="330">
        <f>'Paper - 4'!D139</f>
        <v>6471</v>
      </c>
      <c r="D65" s="346">
        <f>'Paper - 4'!F139</f>
        <v>3.6081094643872738</v>
      </c>
      <c r="E65" s="2"/>
      <c r="F65" s="24"/>
    </row>
    <row r="66" spans="1:6">
      <c r="A66" s="344" t="str">
        <f>'Paper - 4'!A23</f>
        <v>11-Gulmarg</v>
      </c>
      <c r="B66" s="345">
        <f>'Paper - 4'!B23</f>
        <v>125567</v>
      </c>
      <c r="C66" s="330">
        <f>'Paper - 4'!D23</f>
        <v>4129</v>
      </c>
      <c r="D66" s="346">
        <f>'Paper - 4'!F23</f>
        <v>3.2882843422236734</v>
      </c>
      <c r="E66" s="2"/>
      <c r="F66" s="24"/>
    </row>
    <row r="67" spans="1:6">
      <c r="A67" s="344" t="str">
        <f>'Paper - 4'!A15</f>
        <v>6- Langate</v>
      </c>
      <c r="B67" s="345">
        <f>'Paper - 4'!B15</f>
        <v>154101</v>
      </c>
      <c r="C67" s="330">
        <f>'Paper - 4'!D15</f>
        <v>5049</v>
      </c>
      <c r="D67" s="346">
        <f>'Paper - 4'!F15</f>
        <v>3.2764226059532384</v>
      </c>
      <c r="E67" s="2"/>
      <c r="F67" s="24"/>
    </row>
    <row r="68" spans="1:6">
      <c r="A68" s="344" t="str">
        <f>'Paper - 4'!A22</f>
        <v>10-Baramulla</v>
      </c>
      <c r="B68" s="345">
        <f>'Paper - 4'!B22</f>
        <v>169112</v>
      </c>
      <c r="C68" s="330">
        <f>'Paper - 4'!D22</f>
        <v>5243</v>
      </c>
      <c r="D68" s="346">
        <f>'Paper - 4'!F22</f>
        <v>3.1003122191210557</v>
      </c>
      <c r="E68" s="2"/>
      <c r="F68" s="24"/>
    </row>
    <row r="69" spans="1:6">
      <c r="A69" s="344" t="str">
        <f>'Paper - 4'!A36</f>
        <v>18-Ganderbal</v>
      </c>
      <c r="B69" s="345">
        <f>'Paper - 4'!B36</f>
        <v>179751</v>
      </c>
      <c r="C69" s="330">
        <f>'Paper - 4'!D36</f>
        <v>4235</v>
      </c>
      <c r="D69" s="346">
        <f>'Paper - 4'!F36</f>
        <v>2.356036962242213</v>
      </c>
      <c r="E69" s="2"/>
      <c r="F69" s="24"/>
    </row>
    <row r="70" spans="1:6">
      <c r="A70" s="344" t="str">
        <f>'Paper - 4'!A24</f>
        <v>12-Wagoora-Kreeri</v>
      </c>
      <c r="B70" s="345">
        <f>'Paper - 4'!B24</f>
        <v>98786</v>
      </c>
      <c r="C70" s="330">
        <f>'Paper - 4'!D24</f>
        <v>2294</v>
      </c>
      <c r="D70" s="346">
        <f>'Paper - 4'!F24</f>
        <v>2.3221914036401921</v>
      </c>
      <c r="E70" s="2"/>
      <c r="F70" s="24"/>
    </row>
    <row r="71" spans="1:6">
      <c r="A71" s="344" t="str">
        <f>'Paper - 4'!A133</f>
        <v>73- Suchetgarh (SC)</v>
      </c>
      <c r="B71" s="347">
        <f>'Paper - 4'!B133</f>
        <v>128368</v>
      </c>
      <c r="C71" s="330">
        <f>'Paper - 4'!D133</f>
        <v>2647</v>
      </c>
      <c r="D71" s="346">
        <f>'Paper - 4'!F133</f>
        <v>2.062040383896298</v>
      </c>
      <c r="E71" s="2"/>
      <c r="F71" s="24"/>
    </row>
    <row r="72" spans="1:6">
      <c r="A72" s="344" t="str">
        <f>'Paper - 4'!A141</f>
        <v>81-Akhnoor (SC)</v>
      </c>
      <c r="B72" s="347">
        <f>'Paper - 4'!B141</f>
        <v>127385</v>
      </c>
      <c r="C72" s="330">
        <f>'Paper - 4'!D141</f>
        <v>2534</v>
      </c>
      <c r="D72" s="346">
        <f>'Paper - 4'!F141</f>
        <v>1.9892452015543431</v>
      </c>
      <c r="E72" s="2"/>
      <c r="F72" s="24"/>
    </row>
    <row r="73" spans="1:6">
      <c r="A73" s="344" t="str">
        <f>'Paper - 4'!A132</f>
        <v>72- Bishnah (SC)</v>
      </c>
      <c r="B73" s="347">
        <f>'Paper - 4'!B132</f>
        <v>141205</v>
      </c>
      <c r="C73" s="330">
        <f>'Paper - 4'!D132</f>
        <v>2773</v>
      </c>
      <c r="D73" s="346">
        <f>'Paper - 4'!F132</f>
        <v>1.9638114797634645</v>
      </c>
      <c r="E73" s="2"/>
      <c r="F73" s="24"/>
    </row>
    <row r="74" spans="1:6">
      <c r="A74" s="344" t="str">
        <f>'Paper - 4'!A142</f>
        <v>82- Chhamb</v>
      </c>
      <c r="B74" s="347">
        <f>'Paper - 4'!B142</f>
        <v>123061</v>
      </c>
      <c r="C74" s="330">
        <f>'Paper - 4'!D142</f>
        <v>2262</v>
      </c>
      <c r="D74" s="346">
        <f>'Paper - 4'!F142</f>
        <v>1.8381128058442562</v>
      </c>
      <c r="E74" s="2"/>
      <c r="F74" s="24"/>
    </row>
    <row r="75" spans="1:6">
      <c r="A75" s="344" t="str">
        <f>'Paper - 4'!A134</f>
        <v>74- R.S. Pura - Jammu South</v>
      </c>
      <c r="B75" s="347">
        <f>'Paper - 4'!B134</f>
        <v>169179</v>
      </c>
      <c r="C75" s="330">
        <f>'Paper - 4'!D134</f>
        <v>2661</v>
      </c>
      <c r="D75" s="346">
        <f>'Paper - 4'!F134</f>
        <v>1.5728902523362829</v>
      </c>
      <c r="E75" s="2"/>
      <c r="F75" s="24"/>
    </row>
    <row r="76" spans="1:6">
      <c r="A76" s="344" t="str">
        <f>'Paper - 4'!A81</f>
        <v xml:space="preserve">45-Srigufwara-Bijbehara </v>
      </c>
      <c r="B76" s="345">
        <f>'Paper - 4'!B81</f>
        <v>160604</v>
      </c>
      <c r="C76" s="330">
        <f>'Paper - 4'!D81</f>
        <v>3397</v>
      </c>
      <c r="D76" s="346">
        <f>'Paper - 4'!F81</f>
        <v>2.115140345196882</v>
      </c>
      <c r="E76" s="2"/>
      <c r="F76" s="24"/>
    </row>
    <row r="77" spans="1:6">
      <c r="A77" s="344" t="str">
        <f>'Paper - 4'!A79</f>
        <v>43-Anantnag West</v>
      </c>
      <c r="B77" s="345">
        <f>'Paper - 4'!B79</f>
        <v>168544</v>
      </c>
      <c r="C77" s="330">
        <f>'Paper - 4'!D79</f>
        <v>2255</v>
      </c>
      <c r="D77" s="346">
        <f>'Paper - 4'!F79</f>
        <v>1.3379295614201632</v>
      </c>
      <c r="E77" s="2"/>
      <c r="F77" s="24"/>
    </row>
    <row r="78" spans="1:6">
      <c r="A78" s="344" t="str">
        <f>'Paper - 4'!A20</f>
        <v>8- Rafiabad</v>
      </c>
      <c r="B78" s="345">
        <f>'Paper - 4'!B20</f>
        <v>138718</v>
      </c>
      <c r="C78" s="330">
        <f>'Paper - 4'!D20</f>
        <v>1777</v>
      </c>
      <c r="D78" s="346">
        <f>'Paper - 4'!F20</f>
        <v>1.2810161622860767</v>
      </c>
      <c r="E78" s="2"/>
      <c r="F78" s="24"/>
    </row>
    <row r="79" spans="1:6">
      <c r="A79" s="344" t="str">
        <f>'Paper - 4'!A59</f>
        <v>32-Pampore</v>
      </c>
      <c r="B79" s="345">
        <f>'Paper - 4'!B59</f>
        <v>132243</v>
      </c>
      <c r="C79" s="330">
        <f>'Paper - 4'!D59</f>
        <v>1306</v>
      </c>
      <c r="D79" s="346">
        <f>'Paper - 4'!F59</f>
        <v>0.98757590193809885</v>
      </c>
      <c r="E79" s="2"/>
      <c r="F79" s="24"/>
    </row>
    <row r="80" spans="1:6">
      <c r="A80" s="344" t="str">
        <f>'Paper - 4'!A138</f>
        <v xml:space="preserve">78-Jammu West </v>
      </c>
      <c r="B80" s="347">
        <f>'Paper - 4'!B138</f>
        <v>128632</v>
      </c>
      <c r="C80" s="330">
        <f>'Paper - 4'!D138</f>
        <v>1269</v>
      </c>
      <c r="D80" s="346">
        <f>'Paper - 4'!F138</f>
        <v>0.98653523229056528</v>
      </c>
      <c r="E80" s="2"/>
      <c r="F80" s="24"/>
    </row>
    <row r="81" spans="1:6">
      <c r="A81" s="344" t="str">
        <f>'Paper - 4'!A41</f>
        <v>20-Khanyar</v>
      </c>
      <c r="B81" s="345">
        <f>'Paper - 4'!B41</f>
        <v>170924</v>
      </c>
      <c r="C81" s="330">
        <f>'Paper - 4'!D41</f>
        <v>1397</v>
      </c>
      <c r="D81" s="346">
        <f>'Paper - 4'!F41</f>
        <v>0.81732231869134819</v>
      </c>
      <c r="E81" s="2"/>
      <c r="F81" s="24"/>
    </row>
    <row r="82" spans="1:6">
      <c r="A82" s="344" t="str">
        <f>'Paper - 4'!A55</f>
        <v>31-Chadoora</v>
      </c>
      <c r="B82" s="345">
        <f>'Paper - 4'!B55</f>
        <v>126470</v>
      </c>
      <c r="C82" s="330">
        <f>'Paper - 4'!D55</f>
        <v>908</v>
      </c>
      <c r="D82" s="346">
        <f>'Paper - 4'!F55</f>
        <v>0.71795682770617542</v>
      </c>
      <c r="E82" s="2"/>
      <c r="F82" s="24"/>
    </row>
    <row r="83" spans="1:6">
      <c r="A83" s="344" t="str">
        <f>'Paper - 4'!A45</f>
        <v>24-Zadibal</v>
      </c>
      <c r="B83" s="345">
        <f>'Paper - 4'!B45</f>
        <v>169887</v>
      </c>
      <c r="C83" s="330">
        <f>'Paper - 4'!D45</f>
        <v>1219</v>
      </c>
      <c r="D83" s="346">
        <f>'Paper - 4'!F45</f>
        <v>0.71753577377904132</v>
      </c>
      <c r="E83" s="2"/>
      <c r="F83" s="24"/>
    </row>
    <row r="84" spans="1:6">
      <c r="A84" s="344" t="str">
        <f>'Paper - 4'!A126</f>
        <v>69-Ramgarh (SC)</v>
      </c>
      <c r="B84" s="347">
        <f>'Paper - 4'!B126</f>
        <v>101332</v>
      </c>
      <c r="C84" s="330">
        <f>'Paper - 4'!D126</f>
        <v>725</v>
      </c>
      <c r="D84" s="346">
        <f>'Paper - 4'!F126</f>
        <v>0.71546994039395251</v>
      </c>
      <c r="E84" s="2"/>
      <c r="F84" s="24"/>
    </row>
    <row r="85" spans="1:6">
      <c r="A85" s="344" t="str">
        <f>'Paper - 4'!A61</f>
        <v>34-Pulwama</v>
      </c>
      <c r="B85" s="345">
        <f>'Paper - 4'!B61</f>
        <v>139319</v>
      </c>
      <c r="C85" s="330">
        <f>'Paper - 4'!D61</f>
        <v>802</v>
      </c>
      <c r="D85" s="346">
        <f>'Paper - 4'!F61</f>
        <v>0.57565730445954966</v>
      </c>
      <c r="E85" s="2"/>
      <c r="F85" s="24"/>
    </row>
    <row r="86" spans="1:6">
      <c r="A86" s="344" t="str">
        <f>'Paper - 4'!A43</f>
        <v>22- Lal Chowk</v>
      </c>
      <c r="B86" s="345">
        <f>'Paper - 4'!B43</f>
        <v>156995</v>
      </c>
      <c r="C86" s="330">
        <f>'Paper - 4'!D43</f>
        <v>748</v>
      </c>
      <c r="D86" s="346">
        <f>'Paper - 4'!F43</f>
        <v>0.47644829453167298</v>
      </c>
      <c r="E86" s="2"/>
      <c r="F86" s="24"/>
    </row>
    <row r="87" spans="1:6">
      <c r="A87" s="344" t="str">
        <f>'Paper - 4'!A19</f>
        <v>7-Sopore</v>
      </c>
      <c r="B87" s="345">
        <f>'Paper - 4'!B19</f>
        <v>154125</v>
      </c>
      <c r="C87" s="330">
        <f>'Paper - 4'!D19</f>
        <v>532</v>
      </c>
      <c r="D87" s="346">
        <f>'Paper - 4'!F19</f>
        <v>0.34517437145174373</v>
      </c>
      <c r="E87" s="2"/>
      <c r="F87" s="24"/>
    </row>
    <row r="88" spans="1:6">
      <c r="A88" s="344" t="str">
        <f>'Paper - 4'!A25</f>
        <v>13-Pattan</v>
      </c>
      <c r="B88" s="345">
        <f>'Paper - 4'!B25</f>
        <v>166056</v>
      </c>
      <c r="C88" s="330">
        <f>'Paper - 4'!D25</f>
        <v>542</v>
      </c>
      <c r="D88" s="346">
        <f>'Paper - 4'!F25</f>
        <v>0.32639591463120876</v>
      </c>
      <c r="E88" s="2"/>
      <c r="F88" s="24"/>
    </row>
    <row r="89" spans="1:6">
      <c r="A89" s="344" t="str">
        <f>'Paper - 4'!A80</f>
        <v>44-Anantnag</v>
      </c>
      <c r="B89" s="345">
        <f>'Paper - 4'!B80</f>
        <v>155802</v>
      </c>
      <c r="C89" s="330">
        <f>'Paper - 4'!D80</f>
        <v>364</v>
      </c>
      <c r="D89" s="346">
        <f>'Paper - 4'!F80</f>
        <v>0.23362986354475551</v>
      </c>
      <c r="E89" s="2"/>
      <c r="F89" s="24"/>
    </row>
    <row r="90" spans="1:6">
      <c r="A90" s="344" t="str">
        <f>'Paper - 4'!A47</f>
        <v>26-Central Shalteng</v>
      </c>
      <c r="B90" s="345">
        <f>'Paper - 4'!B47</f>
        <v>139403</v>
      </c>
      <c r="C90" s="330">
        <f>'Paper - 4'!D47</f>
        <v>315</v>
      </c>
      <c r="D90" s="346">
        <f>'Paper - 4'!F47</f>
        <v>0.22596357323730479</v>
      </c>
      <c r="E90" s="2"/>
      <c r="F90" s="24"/>
    </row>
    <row r="91" spans="1:6">
      <c r="A91" s="344" t="str">
        <f>'Paper - 4'!A72</f>
        <v>39-Kulgam</v>
      </c>
      <c r="B91" s="345">
        <f>'Paper - 4'!B72</f>
        <v>146958</v>
      </c>
      <c r="C91" s="330">
        <f>'Paper - 4'!D72</f>
        <v>293</v>
      </c>
      <c r="D91" s="346">
        <f>'Paper - 4'!F72</f>
        <v>0.19937669266048802</v>
      </c>
      <c r="E91" s="2"/>
      <c r="F91" s="24"/>
    </row>
    <row r="92" spans="1:6">
      <c r="A92" s="344" t="str">
        <f>'Paper - 4'!A46</f>
        <v>25-Eidgah</v>
      </c>
      <c r="B92" s="345">
        <f>'Paper - 4'!B46</f>
        <v>136037</v>
      </c>
      <c r="C92" s="330">
        <f>'Paper - 4'!D46</f>
        <v>222</v>
      </c>
      <c r="D92" s="346">
        <f>'Paper - 4'!F46</f>
        <v>0.16319089659430891</v>
      </c>
      <c r="E92" s="2"/>
      <c r="F92" s="24"/>
    </row>
    <row r="93" spans="1:6">
      <c r="A93" s="344" t="str">
        <f>'Paper - 4'!A42</f>
        <v>21- Habbakadal</v>
      </c>
      <c r="B93" s="345">
        <f>'Paper - 4'!B42</f>
        <v>131356</v>
      </c>
      <c r="C93" s="330">
        <f>'Paper - 4'!D42</f>
        <v>198</v>
      </c>
      <c r="D93" s="346">
        <f>'Paper - 4'!F42</f>
        <v>0.15073540607204847</v>
      </c>
      <c r="E93" s="2"/>
      <c r="F93" s="24"/>
    </row>
    <row r="94" spans="1:6">
      <c r="A94" s="344" t="str">
        <f>'Paper - 4'!A51</f>
        <v>27-Budgam</v>
      </c>
      <c r="B94" s="345">
        <f>'Paper - 4'!B51</f>
        <v>161942</v>
      </c>
      <c r="C94" s="330">
        <f>'Paper - 4'!D51</f>
        <v>103</v>
      </c>
      <c r="D94" s="346">
        <f>'Paper - 4'!F51</f>
        <v>6.3603018364599667E-2</v>
      </c>
      <c r="E94" s="2"/>
      <c r="F94" s="24"/>
    </row>
    <row r="95" spans="1:6">
      <c r="A95" s="344" t="str">
        <f>'Paper - 4'!A66</f>
        <v xml:space="preserve">36-Zainapora </v>
      </c>
      <c r="B95" s="345">
        <f>'Paper - 4'!B66</f>
        <v>132680</v>
      </c>
      <c r="C95" s="330">
        <f>'Paper - 4'!D66</f>
        <v>55</v>
      </c>
      <c r="D95" s="346">
        <f>'Paper - 4'!F66</f>
        <v>4.1453120289418152E-2</v>
      </c>
      <c r="E95" s="2"/>
      <c r="F95" s="24"/>
    </row>
    <row r="96" spans="1:6">
      <c r="A96" s="344" t="str">
        <f>'Paper - 4'!A44</f>
        <v>23-Channapora</v>
      </c>
      <c r="B96" s="345">
        <f>'Paper - 4'!B44</f>
        <v>155200</v>
      </c>
      <c r="C96" s="330">
        <f>'Paper - 4'!D44</f>
        <v>64</v>
      </c>
      <c r="D96" s="346">
        <f>'Paper - 4'!F44</f>
        <v>4.1237113402061855E-2</v>
      </c>
      <c r="E96" s="2"/>
      <c r="F96" s="24"/>
    </row>
    <row r="97" spans="1:6">
      <c r="A97" s="344" t="str">
        <f>'Paper - 4'!A52</f>
        <v>28-Beerwah</v>
      </c>
      <c r="B97" s="345">
        <f>'Paper - 4'!B52</f>
        <v>153970</v>
      </c>
      <c r="C97" s="330">
        <f>'Paper - 4'!D52</f>
        <v>0</v>
      </c>
      <c r="D97" s="346">
        <f>'Paper - 4'!F52</f>
        <v>0</v>
      </c>
      <c r="E97" s="2"/>
      <c r="F97" s="24"/>
    </row>
  </sheetData>
  <sortState ref="A8:G97">
    <sortCondition descending="1" ref="D8:D97"/>
  </sortState>
  <mergeCells count="5">
    <mergeCell ref="A2:F2"/>
    <mergeCell ref="A4:F4"/>
    <mergeCell ref="B6:D6"/>
    <mergeCell ref="E6:E7"/>
    <mergeCell ref="B3:C3"/>
  </mergeCells>
  <pageMargins left="0.70866141732283472" right="0.70866141732283472" top="0.74803149606299213" bottom="0.74803149606299213" header="0.31496062992125984" footer="0.31496062992125984"/>
  <pageSetup paperSize="9" scale="86" firstPageNumber="5" fitToHeight="0" orientation="portrait" useFirstPageNumber="1" r:id="rId1"/>
  <headerFooter>
    <oddFooter>Page &amp;P</oddFooter>
  </headerFooter>
  <rowBreaks count="1" manualBreakCount="1">
    <brk id="52" max="6"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dimension ref="A1:K159"/>
  <sheetViews>
    <sheetView view="pageBreakPreview" topLeftCell="A124" zoomScaleSheetLayoutView="100" workbookViewId="0">
      <selection activeCell="B152" sqref="B152"/>
    </sheetView>
  </sheetViews>
  <sheetFormatPr defaultRowHeight="15"/>
  <cols>
    <col min="1" max="1" width="28.5703125" customWidth="1"/>
    <col min="2" max="2" width="11.42578125" customWidth="1"/>
    <col min="3" max="3" width="11.140625" customWidth="1"/>
    <col min="4" max="4" width="9.42578125" customWidth="1"/>
    <col min="5" max="5" width="9.5703125" style="1" customWidth="1"/>
    <col min="6" max="6" width="10.7109375" style="1" customWidth="1"/>
  </cols>
  <sheetData>
    <row r="1" spans="1:7" ht="18">
      <c r="F1" s="348" t="s">
        <v>383</v>
      </c>
    </row>
    <row r="2" spans="1:7" ht="15.75" customHeight="1">
      <c r="A2" s="36"/>
      <c r="B2" s="577" t="s">
        <v>59</v>
      </c>
      <c r="C2" s="577"/>
      <c r="D2" s="578"/>
      <c r="E2" s="578"/>
      <c r="F2" s="37"/>
      <c r="G2" s="32"/>
    </row>
    <row r="3" spans="1:7" ht="15.75">
      <c r="A3" s="15"/>
      <c r="B3" s="579" t="s">
        <v>382</v>
      </c>
      <c r="C3" s="579"/>
      <c r="D3" s="580"/>
      <c r="E3" s="580"/>
      <c r="F3" s="14"/>
      <c r="G3" s="16"/>
    </row>
    <row r="4" spans="1:7">
      <c r="A4" s="34"/>
      <c r="B4" s="576"/>
      <c r="C4" s="576"/>
      <c r="D4" s="35"/>
      <c r="E4" s="13"/>
      <c r="F4" s="13"/>
      <c r="G4" s="16"/>
    </row>
    <row r="5" spans="1:7">
      <c r="A5" s="340" t="s">
        <v>18</v>
      </c>
      <c r="B5" s="571" t="s">
        <v>78</v>
      </c>
      <c r="C5" s="571"/>
      <c r="D5" s="571"/>
      <c r="E5" s="571"/>
      <c r="F5" s="571"/>
      <c r="G5" s="331"/>
    </row>
    <row r="6" spans="1:7">
      <c r="A6" s="340" t="s">
        <v>12</v>
      </c>
      <c r="B6" s="341" t="s">
        <v>13</v>
      </c>
      <c r="C6" s="341" t="s">
        <v>6</v>
      </c>
      <c r="D6" s="342" t="s">
        <v>7</v>
      </c>
      <c r="E6" s="349" t="s">
        <v>14</v>
      </c>
      <c r="F6" s="350" t="s">
        <v>16</v>
      </c>
      <c r="G6" s="331"/>
    </row>
    <row r="7" spans="1:7">
      <c r="A7" s="351"/>
      <c r="B7" s="332"/>
      <c r="C7" s="332"/>
      <c r="D7" s="332"/>
      <c r="E7" s="346"/>
      <c r="F7" s="346"/>
      <c r="G7" s="331"/>
    </row>
    <row r="8" spans="1:7">
      <c r="A8" s="352" t="s">
        <v>63</v>
      </c>
      <c r="B8" s="326">
        <f>SUM(B10:B15)</f>
        <v>870354</v>
      </c>
      <c r="C8" s="326">
        <f>SUM(C10:C15)</f>
        <v>1048</v>
      </c>
      <c r="D8" s="326">
        <f>SUM(D10:D15)</f>
        <v>70352</v>
      </c>
      <c r="E8" s="353">
        <f>(C8/B8)*100</f>
        <v>0.12041077538564769</v>
      </c>
      <c r="F8" s="353">
        <f>(D8/B8)*100</f>
        <v>8.0831477766517992</v>
      </c>
      <c r="G8" s="331"/>
    </row>
    <row r="9" spans="1:7">
      <c r="A9" s="476"/>
      <c r="B9" s="367"/>
      <c r="C9" s="367"/>
      <c r="D9" s="367"/>
      <c r="E9" s="361"/>
      <c r="F9" s="361"/>
      <c r="G9" s="331"/>
    </row>
    <row r="10" spans="1:7">
      <c r="A10" s="351" t="str">
        <f>'Paper - 5'!A17</f>
        <v>1-Karnah</v>
      </c>
      <c r="B10" s="332">
        <f>'Paper - 5'!C23</f>
        <v>96105</v>
      </c>
      <c r="C10" s="332">
        <f>'Paper - 5'!D23</f>
        <v>111</v>
      </c>
      <c r="D10" s="332">
        <f>'Paper - 5'!E23</f>
        <v>9956</v>
      </c>
      <c r="E10" s="346">
        <f>'Paper - 5'!F23</f>
        <v>0.11549867332604963</v>
      </c>
      <c r="F10" s="346">
        <f>'Paper - 5'!G23</f>
        <v>10.359502627334686</v>
      </c>
      <c r="G10" s="331"/>
    </row>
    <row r="11" spans="1:7">
      <c r="A11" s="351" t="str">
        <f>'Paper - 5'!A25</f>
        <v>2-Trehgam</v>
      </c>
      <c r="B11" s="332">
        <f>'Paper - 5'!C37</f>
        <v>149470</v>
      </c>
      <c r="C11" s="332">
        <f>'Paper - 5'!D37</f>
        <v>4</v>
      </c>
      <c r="D11" s="332">
        <f>'Paper - 5'!E37</f>
        <v>8831</v>
      </c>
      <c r="E11" s="346">
        <f>'Paper - 5'!F37</f>
        <v>2.6761222987890547E-3</v>
      </c>
      <c r="F11" s="346">
        <f>'Paper - 5'!G37</f>
        <v>5.9082090051515355</v>
      </c>
      <c r="G11" s="331"/>
    </row>
    <row r="12" spans="1:7">
      <c r="A12" s="351" t="str">
        <f>'Paper - 5'!A39</f>
        <v>3-Kupwara</v>
      </c>
      <c r="B12" s="332">
        <f>'Paper - 5'!C47</f>
        <v>177170</v>
      </c>
      <c r="C12" s="332">
        <f>'Paper - 5'!D47</f>
        <v>247</v>
      </c>
      <c r="D12" s="332">
        <f>'Paper - 5'!E47</f>
        <v>21032</v>
      </c>
      <c r="E12" s="346">
        <f>'Paper - 5'!F47</f>
        <v>0.139414122029689</v>
      </c>
      <c r="F12" s="346">
        <f>'Paper - 5'!G47</f>
        <v>11.871084269345825</v>
      </c>
      <c r="G12" s="331"/>
    </row>
    <row r="13" spans="1:7">
      <c r="A13" s="351" t="str">
        <f>'Paper - 5'!A49</f>
        <v>4-Lolab</v>
      </c>
      <c r="B13" s="332">
        <f>'Paper - 5'!C53</f>
        <v>152953</v>
      </c>
      <c r="C13" s="332">
        <f>'Paper - 5'!D53</f>
        <v>293</v>
      </c>
      <c r="D13" s="332">
        <f>'Paper - 5'!E53</f>
        <v>13339</v>
      </c>
      <c r="E13" s="346">
        <f>'Paper - 5'!F53</f>
        <v>0.19156211385196759</v>
      </c>
      <c r="F13" s="346">
        <f>'Paper - 5'!G53</f>
        <v>8.7209796473426469</v>
      </c>
      <c r="G13" s="331"/>
    </row>
    <row r="14" spans="1:7">
      <c r="A14" s="351" t="str">
        <f>'Paper - 5'!A55</f>
        <v>5-Handwara</v>
      </c>
      <c r="B14" s="332">
        <f>'Paper - 5'!C70</f>
        <v>140555</v>
      </c>
      <c r="C14" s="332">
        <f>'Paper - 5'!D70</f>
        <v>141</v>
      </c>
      <c r="D14" s="332">
        <f>'Paper - 5'!E70</f>
        <v>12145</v>
      </c>
      <c r="E14" s="346">
        <f>'Paper - 5'!F70</f>
        <v>0.1003166020419053</v>
      </c>
      <c r="F14" s="346">
        <f>'Paper - 5'!G70</f>
        <v>8.6407456155953177</v>
      </c>
      <c r="G14" s="331"/>
    </row>
    <row r="15" spans="1:7">
      <c r="A15" s="351" t="str">
        <f>'Paper - 5'!A72</f>
        <v>6- Langate</v>
      </c>
      <c r="B15" s="332">
        <f>'Paper - 5'!C85</f>
        <v>154101</v>
      </c>
      <c r="C15" s="332">
        <f>'Paper - 5'!D85</f>
        <v>252</v>
      </c>
      <c r="D15" s="332">
        <f>'Paper - 5'!E85</f>
        <v>5049</v>
      </c>
      <c r="E15" s="346">
        <f>'Paper - 5'!F85</f>
        <v>0.16352911402262152</v>
      </c>
      <c r="F15" s="346">
        <f>'Paper - 5'!G85</f>
        <v>3.2764226059532384</v>
      </c>
      <c r="G15" s="331"/>
    </row>
    <row r="16" spans="1:7">
      <c r="A16" s="351"/>
      <c r="B16" s="332"/>
      <c r="C16" s="332"/>
      <c r="D16" s="332"/>
      <c r="E16" s="346"/>
      <c r="F16" s="346"/>
      <c r="G16" s="331"/>
    </row>
    <row r="17" spans="1:8">
      <c r="A17" s="326" t="s">
        <v>88</v>
      </c>
      <c r="B17" s="326">
        <f>SUM(B19:B25)</f>
        <v>1008039</v>
      </c>
      <c r="C17" s="326">
        <f>SUM(C19:C25)</f>
        <v>1476</v>
      </c>
      <c r="D17" s="326">
        <f>SUM(D19:D25)</f>
        <v>37705</v>
      </c>
      <c r="E17" s="353">
        <f>(C17/B17)*100</f>
        <v>0.14642290625660317</v>
      </c>
      <c r="F17" s="353">
        <f>(D17/B17)*100</f>
        <v>3.7404306777813159</v>
      </c>
      <c r="G17" s="331"/>
      <c r="H17" s="192"/>
    </row>
    <row r="18" spans="1:8">
      <c r="A18" s="366"/>
      <c r="B18" s="367"/>
      <c r="C18" s="367"/>
      <c r="D18" s="367"/>
      <c r="E18" s="361"/>
      <c r="F18" s="361"/>
      <c r="G18" s="331"/>
      <c r="H18" s="192"/>
    </row>
    <row r="19" spans="1:8">
      <c r="A19" s="351" t="str">
        <f>'Paper - 5'!A101</f>
        <v>7-Sopore</v>
      </c>
      <c r="B19" s="332">
        <f>'Paper - 5'!C106</f>
        <v>154125</v>
      </c>
      <c r="C19" s="332">
        <f>'Paper - 5'!D106</f>
        <v>259</v>
      </c>
      <c r="D19" s="332">
        <f>'Paper - 5'!E106</f>
        <v>532</v>
      </c>
      <c r="E19" s="346">
        <f>'Paper - 5'!F106</f>
        <v>0.16804541768045417</v>
      </c>
      <c r="F19" s="346">
        <f>'Paper - 5'!G106</f>
        <v>0.34517437145174373</v>
      </c>
      <c r="G19" s="331"/>
    </row>
    <row r="20" spans="1:8">
      <c r="A20" s="351" t="str">
        <f>'Paper - 5'!A108</f>
        <v>8- Rafiabad</v>
      </c>
      <c r="B20" s="332">
        <f>'Paper - 5'!C113</f>
        <v>138718</v>
      </c>
      <c r="C20" s="332">
        <f>'Paper - 5'!D113</f>
        <v>62</v>
      </c>
      <c r="D20" s="332">
        <f>'Paper - 5'!E113</f>
        <v>1777</v>
      </c>
      <c r="E20" s="354">
        <f>'Paper - 5'!F113</f>
        <v>4.469499271904151E-2</v>
      </c>
      <c r="F20" s="346">
        <f>'Paper - 5'!G113</f>
        <v>1.2810161622860767</v>
      </c>
      <c r="G20" s="331"/>
    </row>
    <row r="21" spans="1:8">
      <c r="A21" s="351" t="str">
        <f>'Paper - 5'!A115</f>
        <v>9-Uri</v>
      </c>
      <c r="B21" s="332">
        <f>'Paper - 5'!C120</f>
        <v>155675</v>
      </c>
      <c r="C21" s="332">
        <f>'Paper - 5'!D120</f>
        <v>651</v>
      </c>
      <c r="D21" s="332">
        <f>'Paper - 5'!E120</f>
        <v>23188</v>
      </c>
      <c r="E21" s="346">
        <f>'Paper - 5'!F120</f>
        <v>0.41817889834591299</v>
      </c>
      <c r="F21" s="346">
        <f>'Paper - 5'!G120</f>
        <v>14.895134093463946</v>
      </c>
      <c r="G21" s="331"/>
    </row>
    <row r="22" spans="1:8">
      <c r="A22" s="351" t="str">
        <f>'Paper - 5'!A122</f>
        <v>10-Baramulla</v>
      </c>
      <c r="B22" s="332">
        <f>'Paper - 5'!C131</f>
        <v>169112</v>
      </c>
      <c r="C22" s="332">
        <f>'Paper - 5'!D131</f>
        <v>91</v>
      </c>
      <c r="D22" s="332">
        <f>'Paper - 5'!E131</f>
        <v>5243</v>
      </c>
      <c r="E22" s="346">
        <f>'Paper - 5'!F131</f>
        <v>5.3810492454704574E-2</v>
      </c>
      <c r="F22" s="346">
        <f>'Paper - 5'!G131</f>
        <v>3.1003122191210557</v>
      </c>
      <c r="G22" s="331"/>
    </row>
    <row r="23" spans="1:8">
      <c r="A23" s="351" t="str">
        <f>'Paper - 5'!A133</f>
        <v>11-Gulmarg</v>
      </c>
      <c r="B23" s="332">
        <f>'Paper - 5'!C140</f>
        <v>125567</v>
      </c>
      <c r="C23" s="332">
        <f>'Paper - 5'!D140</f>
        <v>126</v>
      </c>
      <c r="D23" s="332">
        <f>'Paper - 5'!E140</f>
        <v>4129</v>
      </c>
      <c r="E23" s="346">
        <f>'Paper - 5'!F140</f>
        <v>0.10034483582469916</v>
      </c>
      <c r="F23" s="346">
        <f>'Paper - 5'!G140</f>
        <v>3.2882843422236734</v>
      </c>
      <c r="G23" s="331"/>
    </row>
    <row r="24" spans="1:8">
      <c r="A24" s="351" t="str">
        <f>'Paper - 5'!A142</f>
        <v>12-Wagoora-Kreeri</v>
      </c>
      <c r="B24" s="332">
        <f>'Paper - 5'!C159</f>
        <v>98786</v>
      </c>
      <c r="C24" s="332">
        <f>'Paper - 5'!D159</f>
        <v>0</v>
      </c>
      <c r="D24" s="332">
        <f>'Paper - 5'!E159</f>
        <v>2294</v>
      </c>
      <c r="E24" s="346">
        <f>'Paper - 5'!F159</f>
        <v>0</v>
      </c>
      <c r="F24" s="346">
        <f>'Paper - 5'!G159</f>
        <v>2.3221914036401921</v>
      </c>
      <c r="G24" s="331"/>
    </row>
    <row r="25" spans="1:8">
      <c r="A25" s="351" t="str">
        <f>'Paper - 5'!A161</f>
        <v>13-Pattan</v>
      </c>
      <c r="B25" s="332">
        <f>'Paper - 5'!C170</f>
        <v>166056</v>
      </c>
      <c r="C25" s="332">
        <f>'Paper - 5'!D170</f>
        <v>287</v>
      </c>
      <c r="D25" s="332">
        <f>'Paper - 5'!E170</f>
        <v>542</v>
      </c>
      <c r="E25" s="346">
        <f>'Paper - 5'!F170</f>
        <v>0.17283326106855518</v>
      </c>
      <c r="F25" s="346">
        <f>'Paper - 5'!G170</f>
        <v>0.32639591463120876</v>
      </c>
      <c r="G25" s="331"/>
    </row>
    <row r="26" spans="1:8">
      <c r="A26" s="351"/>
      <c r="B26" s="332"/>
      <c r="C26" s="332"/>
      <c r="D26" s="332"/>
      <c r="E26" s="346"/>
      <c r="F26" s="346"/>
      <c r="G26" s="331"/>
    </row>
    <row r="27" spans="1:8">
      <c r="A27" s="352" t="s">
        <v>261</v>
      </c>
      <c r="B27" s="326">
        <f>SUM(B29:B31)</f>
        <v>392232</v>
      </c>
      <c r="C27" s="326">
        <f>SUM(C29:C31)</f>
        <v>392</v>
      </c>
      <c r="D27" s="326">
        <f>SUM(D29:D31)</f>
        <v>75374</v>
      </c>
      <c r="E27" s="353">
        <f>(C27/B27)*100</f>
        <v>9.994085133288462E-2</v>
      </c>
      <c r="F27" s="353">
        <f>(D27/B27)*100</f>
        <v>19.21668808256338</v>
      </c>
      <c r="G27" s="331"/>
    </row>
    <row r="28" spans="1:8">
      <c r="A28" s="476"/>
      <c r="B28" s="367"/>
      <c r="C28" s="367"/>
      <c r="D28" s="367"/>
      <c r="E28" s="361"/>
      <c r="F28" s="361"/>
      <c r="G28" s="331"/>
    </row>
    <row r="29" spans="1:8">
      <c r="A29" s="351" t="str">
        <f>'Paper - 5'!A184</f>
        <v>14-Sonawari</v>
      </c>
      <c r="B29" s="332">
        <f>'Paper - 5'!C196</f>
        <v>174607</v>
      </c>
      <c r="C29" s="332">
        <f>'Paper - 5'!D196</f>
        <v>137</v>
      </c>
      <c r="D29" s="332">
        <f>'Paper - 5'!E196</f>
        <v>10508</v>
      </c>
      <c r="E29" s="346">
        <f>'Paper - 5'!F196</f>
        <v>7.846191733435659E-2</v>
      </c>
      <c r="F29" s="346">
        <f>'Paper - 5'!G196</f>
        <v>6.0180863310176571</v>
      </c>
      <c r="G29" s="331"/>
    </row>
    <row r="30" spans="1:8">
      <c r="A30" s="351" t="str">
        <f>'Paper - 5'!A198</f>
        <v xml:space="preserve">15-Bandipora </v>
      </c>
      <c r="B30" s="332">
        <f>'Paper - 5'!C208</f>
        <v>179633</v>
      </c>
      <c r="C30" s="332">
        <f>'Paper - 5'!D208</f>
        <v>151</v>
      </c>
      <c r="D30" s="332">
        <f>'Paper - 5'!E208</f>
        <v>33772</v>
      </c>
      <c r="E30" s="346">
        <f>'Paper - 5'!F208</f>
        <v>8.4060278456631027E-2</v>
      </c>
      <c r="F30" s="346">
        <f>'Paper - 5'!G208</f>
        <v>18.800554463823463</v>
      </c>
      <c r="G30" s="331"/>
    </row>
    <row r="31" spans="1:8">
      <c r="A31" s="351" t="str">
        <f>'Paper - 5'!A210</f>
        <v>16-Gurez (ST)</v>
      </c>
      <c r="B31" s="332">
        <f>'Paper - 5'!C213</f>
        <v>37992</v>
      </c>
      <c r="C31" s="332">
        <f>'Paper - 5'!D213</f>
        <v>104</v>
      </c>
      <c r="D31" s="332">
        <f>'Paper - 5'!E213</f>
        <v>31094</v>
      </c>
      <c r="E31" s="346">
        <f>'Paper - 5'!F213</f>
        <v>0.27374184038744998</v>
      </c>
      <c r="F31" s="346">
        <f>'Paper - 5'!G213</f>
        <v>81.84354600968625</v>
      </c>
      <c r="G31" s="331"/>
    </row>
    <row r="32" spans="1:8">
      <c r="A32" s="351"/>
      <c r="B32" s="332"/>
      <c r="C32" s="332"/>
      <c r="D32" s="332"/>
      <c r="E32" s="346"/>
      <c r="F32" s="346"/>
      <c r="G32" s="331"/>
    </row>
    <row r="33" spans="1:7">
      <c r="A33" s="326" t="s">
        <v>65</v>
      </c>
      <c r="B33" s="326">
        <f>SUM(B35:B36)</f>
        <v>313084</v>
      </c>
      <c r="C33" s="326">
        <f>SUM(C35:C36)</f>
        <v>117</v>
      </c>
      <c r="D33" s="326">
        <f>SUM(D35:D36)</f>
        <v>61070</v>
      </c>
      <c r="E33" s="353">
        <f>(C33/B33)*100</f>
        <v>3.7370162640058262E-2</v>
      </c>
      <c r="F33" s="353">
        <f>(D33/B33)*100</f>
        <v>19.505947285712459</v>
      </c>
      <c r="G33" s="331"/>
    </row>
    <row r="34" spans="1:7">
      <c r="A34" s="351"/>
      <c r="B34" s="332"/>
      <c r="C34" s="332"/>
      <c r="D34" s="332"/>
      <c r="E34" s="346"/>
      <c r="F34" s="346"/>
      <c r="G34" s="331"/>
    </row>
    <row r="35" spans="1:7">
      <c r="A35" s="351" t="str">
        <f>'Paper - 5'!A228</f>
        <v>17-Kangan (ST)</v>
      </c>
      <c r="B35" s="332">
        <f>'Paper - 5'!C234</f>
        <v>133333</v>
      </c>
      <c r="C35" s="332">
        <f>'Paper - 5'!D234</f>
        <v>37</v>
      </c>
      <c r="D35" s="332">
        <f>'Paper - 5'!E234</f>
        <v>56835</v>
      </c>
      <c r="E35" s="346">
        <f>'Paper - 5'!F234</f>
        <v>2.775006937517344E-2</v>
      </c>
      <c r="F35" s="346">
        <f>'Paper - 5'!G234</f>
        <v>42.626356565891413</v>
      </c>
      <c r="G35" s="331"/>
    </row>
    <row r="36" spans="1:7">
      <c r="A36" s="351" t="str">
        <f>'Paper - 5'!A236</f>
        <v>18-Ganderbal</v>
      </c>
      <c r="B36" s="332">
        <f>'Paper - 5'!C243</f>
        <v>179751</v>
      </c>
      <c r="C36" s="332">
        <f>'Paper - 5'!D243</f>
        <v>80</v>
      </c>
      <c r="D36" s="332">
        <f>'Paper - 5'!E243</f>
        <v>4235</v>
      </c>
      <c r="E36" s="346">
        <f>'Paper - 5'!F243</f>
        <v>4.4506011093123264E-2</v>
      </c>
      <c r="F36" s="346">
        <f>'Paper - 5'!G243</f>
        <v>2.356036962242213</v>
      </c>
      <c r="G36" s="331"/>
    </row>
    <row r="37" spans="1:7">
      <c r="A37" s="351"/>
      <c r="B37" s="332"/>
      <c r="C37" s="332"/>
      <c r="D37" s="332"/>
      <c r="E37" s="346"/>
      <c r="F37" s="346"/>
      <c r="G37" s="331"/>
    </row>
    <row r="38" spans="1:7">
      <c r="A38" s="326" t="s">
        <v>68</v>
      </c>
      <c r="B38" s="352">
        <f>SUM(B40:B47)</f>
        <v>1221191</v>
      </c>
      <c r="C38" s="352">
        <f>SUM(C40:C47)</f>
        <v>1068</v>
      </c>
      <c r="D38" s="352">
        <f>SUM(D40:D47)</f>
        <v>8935</v>
      </c>
      <c r="E38" s="353">
        <f>(C38/B38)*100</f>
        <v>8.7455606862480967E-2</v>
      </c>
      <c r="F38" s="353">
        <f>(D38/B38)*100</f>
        <v>0.73166277838601823</v>
      </c>
      <c r="G38" s="331"/>
    </row>
    <row r="39" spans="1:7">
      <c r="A39" s="351"/>
      <c r="B39" s="332"/>
      <c r="C39" s="332"/>
      <c r="D39" s="332"/>
      <c r="E39" s="332"/>
      <c r="F39" s="332"/>
      <c r="G39" s="331"/>
    </row>
    <row r="40" spans="1:7">
      <c r="A40" s="351" t="str">
        <f>'Paper - 5'!A258</f>
        <v>19-Hazratbal</v>
      </c>
      <c r="B40" s="332">
        <f>'Paper - 5'!C271</f>
        <v>161389</v>
      </c>
      <c r="C40" s="332">
        <f>'Paper - 5'!D271</f>
        <v>11</v>
      </c>
      <c r="D40" s="332">
        <f>'Paper - 5'!E271</f>
        <v>4772</v>
      </c>
      <c r="E40" s="346">
        <f>'Paper - 5'!F271</f>
        <v>1.8062683974242058E-2</v>
      </c>
      <c r="F40" s="346">
        <f>'Paper - 5'!G271</f>
        <v>14.881606581821337</v>
      </c>
      <c r="G40" s="331"/>
    </row>
    <row r="41" spans="1:7">
      <c r="A41" s="351" t="str">
        <f>'Paper - 5'!A273</f>
        <v>20-Khanyar</v>
      </c>
      <c r="B41" s="332">
        <f>'Paper - 5'!C283</f>
        <v>170924</v>
      </c>
      <c r="C41" s="332">
        <f>'Paper - 5'!D283</f>
        <v>324</v>
      </c>
      <c r="D41" s="332">
        <f>'Paper - 5'!E283</f>
        <v>1397</v>
      </c>
      <c r="E41" s="346">
        <f>'Paper - 5'!F283</f>
        <v>0.18955793218038428</v>
      </c>
      <c r="F41" s="346">
        <f>'Paper - 5'!G283</f>
        <v>0.81732231869134819</v>
      </c>
      <c r="G41" s="331"/>
    </row>
    <row r="42" spans="1:7">
      <c r="A42" s="351" t="str">
        <f>'Paper - 5'!A285</f>
        <v>21- Habbakadal</v>
      </c>
      <c r="B42" s="332">
        <f>'Paper - 5'!C294</f>
        <v>131356</v>
      </c>
      <c r="C42" s="332">
        <f>'Paper - 5'!D294</f>
        <v>68</v>
      </c>
      <c r="D42" s="332">
        <f>'Paper - 5'!E294</f>
        <v>198</v>
      </c>
      <c r="E42" s="346">
        <f>'Paper - 5'!F294</f>
        <v>5.1767715216663117E-2</v>
      </c>
      <c r="F42" s="346">
        <f>'Paper - 5'!G294</f>
        <v>0.15073540607204847</v>
      </c>
      <c r="G42" s="331"/>
    </row>
    <row r="43" spans="1:7">
      <c r="A43" s="351" t="str">
        <f>'Paper - 5'!A296</f>
        <v>22- Lal Chowk</v>
      </c>
      <c r="B43" s="332">
        <f>'Paper - 5'!C305</f>
        <v>156995</v>
      </c>
      <c r="C43" s="332">
        <f>'Paper - 5'!D305</f>
        <v>285</v>
      </c>
      <c r="D43" s="332">
        <f>'Paper - 5'!E305</f>
        <v>748</v>
      </c>
      <c r="E43" s="346">
        <f>'Paper - 5'!F305</f>
        <v>0.18153444377209466</v>
      </c>
      <c r="F43" s="346">
        <f>'Paper - 5'!G305</f>
        <v>0.47644829453167298</v>
      </c>
      <c r="G43" s="331"/>
    </row>
    <row r="44" spans="1:7">
      <c r="A44" s="351" t="str">
        <f>'Paper - 5'!A307</f>
        <v>23-Channapora</v>
      </c>
      <c r="B44" s="332">
        <f>'Paper - 5'!C309</f>
        <v>155200</v>
      </c>
      <c r="C44" s="332">
        <f>'Paper - 5'!D309</f>
        <v>108</v>
      </c>
      <c r="D44" s="332">
        <f>'Paper - 5'!E309</f>
        <v>64</v>
      </c>
      <c r="E44" s="346">
        <f>'Paper - 5'!F309</f>
        <v>6.9587628865979384E-2</v>
      </c>
      <c r="F44" s="346">
        <f>'Paper - 5'!G309</f>
        <v>4.1237113402061855E-2</v>
      </c>
      <c r="G44" s="331"/>
    </row>
    <row r="45" spans="1:7">
      <c r="A45" s="351" t="str">
        <f>'Paper - 5'!A311</f>
        <v>24-Zadibal</v>
      </c>
      <c r="B45" s="332">
        <f>'Paper - 5'!C320</f>
        <v>169887</v>
      </c>
      <c r="C45" s="332">
        <f>'Paper - 5'!D320</f>
        <v>61</v>
      </c>
      <c r="D45" s="332">
        <f>'Paper - 5'!E320</f>
        <v>1219</v>
      </c>
      <c r="E45" s="346">
        <f>'Paper - 5'!F320</f>
        <v>3.5906220016834717E-2</v>
      </c>
      <c r="F45" s="346">
        <f>'Paper - 5'!G320</f>
        <v>0.71753577377904132</v>
      </c>
      <c r="G45" s="331"/>
    </row>
    <row r="46" spans="1:7">
      <c r="A46" s="351" t="str">
        <f>'Paper - 5'!A322</f>
        <v>25-Eidgah</v>
      </c>
      <c r="B46" s="332">
        <f>'Paper - 5'!C331</f>
        <v>136037</v>
      </c>
      <c r="C46" s="332">
        <f>'Paper - 5'!D331</f>
        <v>154</v>
      </c>
      <c r="D46" s="332">
        <f>'Paper - 5'!E331</f>
        <v>222</v>
      </c>
      <c r="E46" s="346">
        <f>'Paper - 5'!F331</f>
        <v>0.11320449583569175</v>
      </c>
      <c r="F46" s="346">
        <f>'Paper - 5'!G331</f>
        <v>0.16319089659430891</v>
      </c>
      <c r="G46" s="331"/>
    </row>
    <row r="47" spans="1:7">
      <c r="A47" s="351" t="str">
        <f>'Paper - 5'!A333</f>
        <v>26-Central Shalteng</v>
      </c>
      <c r="B47" s="332">
        <f>'Paper - 5'!C335</f>
        <v>139403</v>
      </c>
      <c r="C47" s="332">
        <f>'Paper - 5'!D335</f>
        <v>57</v>
      </c>
      <c r="D47" s="332">
        <f>'Paper - 5'!E335</f>
        <v>315</v>
      </c>
      <c r="E47" s="346">
        <f>'Paper - 5'!F335</f>
        <v>4.0888646585798008E-2</v>
      </c>
      <c r="F47" s="346">
        <f>'Paper - 5'!G335</f>
        <v>0.22596357323730479</v>
      </c>
      <c r="G47" s="331"/>
    </row>
    <row r="48" spans="1:7">
      <c r="A48" s="351"/>
      <c r="B48" s="332"/>
      <c r="C48" s="332"/>
      <c r="D48" s="332"/>
      <c r="E48" s="332"/>
      <c r="F48" s="332"/>
      <c r="G48" s="331"/>
    </row>
    <row r="49" spans="1:7">
      <c r="A49" s="326" t="s">
        <v>96</v>
      </c>
      <c r="B49" s="326">
        <f>SUM(B51:B55)</f>
        <v>753745</v>
      </c>
      <c r="C49" s="326">
        <f>SUM(C51:C55)</f>
        <v>368</v>
      </c>
      <c r="D49" s="326">
        <f>SUM(D51:D55)</f>
        <v>23912</v>
      </c>
      <c r="E49" s="353">
        <f>(C49/B49)*100</f>
        <v>4.8822877763699923E-2</v>
      </c>
      <c r="F49" s="353">
        <f>(D49/C49)*100</f>
        <v>6497.826086956522</v>
      </c>
      <c r="G49" s="331"/>
    </row>
    <row r="50" spans="1:7">
      <c r="A50" s="351"/>
      <c r="B50" s="332"/>
      <c r="C50" s="332"/>
      <c r="D50" s="332"/>
      <c r="E50" s="346"/>
      <c r="F50" s="346"/>
      <c r="G50" s="331"/>
    </row>
    <row r="51" spans="1:7">
      <c r="A51" s="351" t="str">
        <f>'Paper - 5'!A351</f>
        <v>27-Budgam</v>
      </c>
      <c r="B51" s="332">
        <f>'Paper - 5'!C360</f>
        <v>161942</v>
      </c>
      <c r="C51" s="332">
        <f>'Paper - 5'!D360</f>
        <v>0</v>
      </c>
      <c r="D51" s="332">
        <f>'Paper - 5'!E360</f>
        <v>103</v>
      </c>
      <c r="E51" s="346">
        <f>'Paper - 5'!F360</f>
        <v>0</v>
      </c>
      <c r="F51" s="346">
        <f>'Paper - 5'!G360</f>
        <v>6.3603018364599667E-2</v>
      </c>
      <c r="G51" s="331"/>
    </row>
    <row r="52" spans="1:7">
      <c r="A52" s="351" t="str">
        <f>'Paper - 5'!A362</f>
        <v>28-Beerwah</v>
      </c>
      <c r="B52" s="332">
        <f>'Paper - 5'!C368</f>
        <v>153970</v>
      </c>
      <c r="C52" s="332">
        <f>'Paper - 5'!D368</f>
        <v>0</v>
      </c>
      <c r="D52" s="332">
        <f>'Paper - 5'!E368</f>
        <v>0</v>
      </c>
      <c r="E52" s="346">
        <f>'Paper - 5'!F368</f>
        <v>0</v>
      </c>
      <c r="F52" s="346">
        <f>'Paper - 5'!G368</f>
        <v>0</v>
      </c>
      <c r="G52" s="331"/>
    </row>
    <row r="53" spans="1:7">
      <c r="A53" s="351" t="str">
        <f>'Paper - 5'!A370</f>
        <v>29-Khansahib</v>
      </c>
      <c r="B53" s="332">
        <f>'Paper - 5'!C375</f>
        <v>153136</v>
      </c>
      <c r="C53" s="332">
        <f>'Paper - 5'!D375</f>
        <v>0</v>
      </c>
      <c r="D53" s="332">
        <f>'Paper - 5'!E375</f>
        <v>15106</v>
      </c>
      <c r="E53" s="346">
        <f>'Paper - 5'!F375</f>
        <v>0</v>
      </c>
      <c r="F53" s="346">
        <f>'Paper - 5'!G375</f>
        <v>9.8644342283982862</v>
      </c>
      <c r="G53" s="331"/>
    </row>
    <row r="54" spans="1:7">
      <c r="A54" s="351" t="str">
        <f>'Paper - 5'!A377</f>
        <v xml:space="preserve">30-Chrar-i-Sharief </v>
      </c>
      <c r="B54" s="332">
        <f>'Paper - 5'!C393</f>
        <v>158227</v>
      </c>
      <c r="C54" s="332">
        <f>'Paper - 5'!D393</f>
        <v>2</v>
      </c>
      <c r="D54" s="332">
        <f>'Paper - 5'!E393</f>
        <v>7795</v>
      </c>
      <c r="E54" s="346">
        <f>'Paper - 5'!F393</f>
        <v>1.2640067750763144E-3</v>
      </c>
      <c r="F54" s="346">
        <f>'Paper - 5'!G393</f>
        <v>4.9264664058599354</v>
      </c>
      <c r="G54" s="331"/>
    </row>
    <row r="55" spans="1:7">
      <c r="A55" s="351" t="str">
        <f>'Paper - 5'!A395</f>
        <v>31-Chadoora</v>
      </c>
      <c r="B55" s="332">
        <f>'Paper - 5'!C405</f>
        <v>126470</v>
      </c>
      <c r="C55" s="332">
        <f>'Paper - 5'!D405</f>
        <v>366</v>
      </c>
      <c r="D55" s="332">
        <f>'Paper - 5'!E405</f>
        <v>908</v>
      </c>
      <c r="E55" s="346">
        <f>'Paper - 5'!F405</f>
        <v>0.28939669486834824</v>
      </c>
      <c r="F55" s="346">
        <f>'Paper - 5'!G405</f>
        <v>0.71795682770617542</v>
      </c>
      <c r="G55" s="331"/>
    </row>
    <row r="56" spans="1:7">
      <c r="A56" s="351"/>
      <c r="B56" s="332"/>
      <c r="C56" s="332"/>
      <c r="D56" s="332"/>
      <c r="E56" s="346"/>
      <c r="F56" s="346"/>
      <c r="G56" s="331"/>
    </row>
    <row r="57" spans="1:7">
      <c r="A57" s="355" t="s">
        <v>67</v>
      </c>
      <c r="B57" s="326">
        <f>SUM(B58:B63)</f>
        <v>560440</v>
      </c>
      <c r="C57" s="326">
        <f>SUM(C58:C63)</f>
        <v>402</v>
      </c>
      <c r="D57" s="326">
        <f>SUM(D58:D63)</f>
        <v>22607</v>
      </c>
      <c r="E57" s="353">
        <f>(C57/B57)*100</f>
        <v>7.1729355506387829E-2</v>
      </c>
      <c r="F57" s="353">
        <f>(D57/B57)*100</f>
        <v>4.0337948754549995</v>
      </c>
      <c r="G57" s="331"/>
    </row>
    <row r="58" spans="1:7">
      <c r="A58" s="351"/>
      <c r="B58" s="332"/>
      <c r="C58" s="332"/>
      <c r="D58" s="332"/>
      <c r="E58" s="346"/>
      <c r="F58" s="346"/>
      <c r="G58" s="331"/>
    </row>
    <row r="59" spans="1:7">
      <c r="A59" s="351" t="str">
        <f>'Paper - 5'!A421</f>
        <v>32-Pampore</v>
      </c>
      <c r="B59" s="332">
        <f>'Paper - 5'!C429</f>
        <v>132243</v>
      </c>
      <c r="C59" s="332">
        <f>'Paper - 5'!D429</f>
        <v>36</v>
      </c>
      <c r="D59" s="332">
        <f>'Paper - 5'!E429</f>
        <v>1306</v>
      </c>
      <c r="E59" s="346">
        <f>'Paper - 5'!F429</f>
        <v>2.7222612917129831E-2</v>
      </c>
      <c r="F59" s="346">
        <f>'Paper - 5'!G429</f>
        <v>0.98757590193809885</v>
      </c>
      <c r="G59" s="331"/>
    </row>
    <row r="60" spans="1:7">
      <c r="A60" s="351" t="str">
        <f>'Paper - 5'!A431</f>
        <v>33-Tral</v>
      </c>
      <c r="B60" s="332">
        <f>'Paper - 5'!C440</f>
        <v>137977</v>
      </c>
      <c r="C60" s="332">
        <f>'Paper - 5'!D440</f>
        <v>161</v>
      </c>
      <c r="D60" s="332">
        <f>'Paper - 5'!E440</f>
        <v>11819</v>
      </c>
      <c r="E60" s="346">
        <f>'Paper - 5'!F440</f>
        <v>0.11668611435239207</v>
      </c>
      <c r="F60" s="346">
        <f>'Paper - 5'!G440</f>
        <v>8.5659204070243593</v>
      </c>
      <c r="G60" s="331"/>
    </row>
    <row r="61" spans="1:7">
      <c r="A61" s="351" t="str">
        <f>'Paper - 5'!A442</f>
        <v>34-Pulwama</v>
      </c>
      <c r="B61" s="332">
        <f>'Paper - 5'!C459</f>
        <v>139319</v>
      </c>
      <c r="C61" s="332">
        <f>'Paper - 5'!D459</f>
        <v>205</v>
      </c>
      <c r="D61" s="332">
        <f>'Paper - 5'!E459</f>
        <v>802</v>
      </c>
      <c r="E61" s="346">
        <f>'Paper - 5'!F459</f>
        <v>0.14714432345911183</v>
      </c>
      <c r="F61" s="346">
        <f>'Paper - 5'!G459</f>
        <v>0.57565730445954966</v>
      </c>
      <c r="G61" s="331"/>
    </row>
    <row r="62" spans="1:7">
      <c r="A62" s="351" t="str">
        <f>'Paper - 5'!A461</f>
        <v xml:space="preserve">35-Rajpora </v>
      </c>
      <c r="B62" s="332">
        <f>'Paper - 5'!C471</f>
        <v>150901</v>
      </c>
      <c r="C62" s="332">
        <f>'Paper - 5'!D471</f>
        <v>0</v>
      </c>
      <c r="D62" s="332">
        <f>'Paper - 5'!E471</f>
        <v>8680</v>
      </c>
      <c r="E62" s="346">
        <f>'Paper - 5'!F471</f>
        <v>0</v>
      </c>
      <c r="F62" s="346">
        <f>'Paper - 5'!G471</f>
        <v>5.7521156254763053</v>
      </c>
      <c r="G62" s="331"/>
    </row>
    <row r="63" spans="1:7">
      <c r="A63" s="351"/>
      <c r="B63" s="332"/>
      <c r="C63" s="332"/>
      <c r="D63" s="332"/>
      <c r="E63" s="346"/>
      <c r="F63" s="346"/>
      <c r="G63" s="331"/>
    </row>
    <row r="64" spans="1:7" s="197" customFormat="1">
      <c r="A64" s="356" t="s">
        <v>91</v>
      </c>
      <c r="B64" s="357">
        <f>SUM(B66:B67)</f>
        <v>266215</v>
      </c>
      <c r="C64" s="356">
        <f>SUM(C66:C67)</f>
        <v>43</v>
      </c>
      <c r="D64" s="358">
        <f>SUM(D66:D67)</f>
        <v>21820</v>
      </c>
      <c r="E64" s="359">
        <f>(C64/B64)*100</f>
        <v>1.6152358056458125E-2</v>
      </c>
      <c r="F64" s="359">
        <f>(D64/B64)*100</f>
        <v>8.1963826230678212</v>
      </c>
      <c r="G64" s="360"/>
    </row>
    <row r="65" spans="1:7">
      <c r="A65" s="351"/>
      <c r="B65" s="332"/>
      <c r="C65" s="332"/>
      <c r="D65" s="332"/>
      <c r="E65" s="346"/>
      <c r="F65" s="346"/>
      <c r="G65" s="331"/>
    </row>
    <row r="66" spans="1:7">
      <c r="A66" s="351" t="str">
        <f>'Paper - 5'!A486</f>
        <v xml:space="preserve">36-Zainapora </v>
      </c>
      <c r="B66" s="332">
        <f>'Paper - 5'!C502</f>
        <v>132680</v>
      </c>
      <c r="C66" s="332">
        <f>'Paper - 5'!D502</f>
        <v>0</v>
      </c>
      <c r="D66" s="330">
        <f>'Paper - 5'!E502</f>
        <v>55</v>
      </c>
      <c r="E66" s="346">
        <f>'Paper - 5'!F502</f>
        <v>0</v>
      </c>
      <c r="F66" s="346">
        <f>'Paper - 5'!G502</f>
        <v>4.1453120289418152E-2</v>
      </c>
      <c r="G66" s="331"/>
    </row>
    <row r="67" spans="1:7">
      <c r="A67" s="351" t="str">
        <f>'Paper - 5'!A504</f>
        <v>37-Shopian</v>
      </c>
      <c r="B67" s="332">
        <f>'Paper - 5'!C519</f>
        <v>133535</v>
      </c>
      <c r="C67" s="332">
        <f>'Paper - 5'!D519</f>
        <v>43</v>
      </c>
      <c r="D67" s="332">
        <f>'Paper - 5'!E519</f>
        <v>21765</v>
      </c>
      <c r="E67" s="346">
        <f>'Paper - 5'!F519</f>
        <v>3.2201295540495001E-2</v>
      </c>
      <c r="F67" s="346">
        <f>'Paper - 5'!G519</f>
        <v>16.299097614857526</v>
      </c>
      <c r="G67" s="331"/>
    </row>
    <row r="68" spans="1:7">
      <c r="A68" s="351"/>
      <c r="B68" s="332"/>
      <c r="C68" s="332"/>
      <c r="D68" s="332"/>
      <c r="E68" s="346"/>
      <c r="F68" s="346"/>
      <c r="G68" s="331"/>
    </row>
    <row r="69" spans="1:7">
      <c r="A69" s="326" t="s">
        <v>66</v>
      </c>
      <c r="B69" s="326">
        <f>SUM(B71:B73)</f>
        <v>424483</v>
      </c>
      <c r="C69" s="326">
        <f>SUM(C71:C73)</f>
        <v>21</v>
      </c>
      <c r="D69" s="326">
        <f>SUM(D71:D73)</f>
        <v>26525</v>
      </c>
      <c r="E69" s="353">
        <f>C69/B69*100</f>
        <v>4.9471945872979596E-3</v>
      </c>
      <c r="F69" s="353">
        <f>D69/B69*100</f>
        <v>6.24877792514659</v>
      </c>
      <c r="G69" s="331"/>
    </row>
    <row r="70" spans="1:7">
      <c r="A70" s="351"/>
      <c r="B70" s="332"/>
      <c r="C70" s="332"/>
      <c r="D70" s="332"/>
      <c r="E70" s="361"/>
      <c r="F70" s="361"/>
      <c r="G70" s="331"/>
    </row>
    <row r="71" spans="1:7">
      <c r="A71" s="351" t="str">
        <f>'Paper - 5'!A534</f>
        <v>38-D.H. Pora</v>
      </c>
      <c r="B71" s="332">
        <f>'Paper - 5'!C537</f>
        <v>133803</v>
      </c>
      <c r="C71" s="332">
        <f>'Paper - 5'!D537</f>
        <v>16</v>
      </c>
      <c r="D71" s="332">
        <f>'Paper - 5'!E537</f>
        <v>18924</v>
      </c>
      <c r="E71" s="346">
        <f>'Paper - 5'!F537</f>
        <v>1.1957878373429594E-2</v>
      </c>
      <c r="F71" s="346">
        <f>'Paper - 5'!G537</f>
        <v>14.143180646173853</v>
      </c>
      <c r="G71" s="331"/>
    </row>
    <row r="72" spans="1:7">
      <c r="A72" s="351" t="str">
        <f>'Paper - 5'!A539</f>
        <v>39-Kulgam</v>
      </c>
      <c r="B72" s="332">
        <f>'Paper - 5'!C542</f>
        <v>146958</v>
      </c>
      <c r="C72" s="332">
        <f>'Paper - 5'!D542</f>
        <v>3</v>
      </c>
      <c r="D72" s="332">
        <f>'Paper - 5'!E542</f>
        <v>293</v>
      </c>
      <c r="E72" s="346">
        <f>'Paper - 5'!F542</f>
        <v>2.0413995835544848E-3</v>
      </c>
      <c r="F72" s="346">
        <f>'Paper - 5'!G542</f>
        <v>0.19937669266048802</v>
      </c>
      <c r="G72" s="331"/>
    </row>
    <row r="73" spans="1:7">
      <c r="A73" s="351" t="str">
        <f>'Paper - 5'!A544</f>
        <v>40-Devsar</v>
      </c>
      <c r="B73" s="332">
        <f>'Paper - 5'!C548</f>
        <v>143722</v>
      </c>
      <c r="C73" s="332">
        <f>'Paper - 5'!D548</f>
        <v>2</v>
      </c>
      <c r="D73" s="332">
        <f>'Paper - 5'!E548</f>
        <v>7308</v>
      </c>
      <c r="E73" s="346">
        <f>'Paper - 5'!F548</f>
        <v>1.3915754025131853E-3</v>
      </c>
      <c r="F73" s="346">
        <f>'Paper - 5'!G548</f>
        <v>5.0848165207831784</v>
      </c>
      <c r="G73" s="331"/>
    </row>
    <row r="74" spans="1:7">
      <c r="A74" s="351"/>
      <c r="B74" s="332"/>
      <c r="C74" s="332"/>
      <c r="D74" s="332"/>
      <c r="E74" s="346"/>
      <c r="F74" s="346"/>
      <c r="G74" s="331"/>
    </row>
    <row r="75" spans="1:7">
      <c r="A75" s="326" t="s">
        <v>64</v>
      </c>
      <c r="B75" s="326">
        <f>SUM(B77:B83)</f>
        <v>1078692</v>
      </c>
      <c r="C75" s="326">
        <f>SUM(C77:C83)</f>
        <v>1826</v>
      </c>
      <c r="D75" s="326">
        <f>SUM(D77:D83)</f>
        <v>116006</v>
      </c>
      <c r="E75" s="353">
        <f>C75/B75*100</f>
        <v>0.16927908986068313</v>
      </c>
      <c r="F75" s="353">
        <f>D75/B75*100</f>
        <v>10.754320973920265</v>
      </c>
      <c r="G75" s="331"/>
    </row>
    <row r="76" spans="1:7">
      <c r="A76" s="351"/>
      <c r="B76" s="332"/>
      <c r="C76" s="332"/>
      <c r="D76" s="332"/>
      <c r="E76" s="361"/>
      <c r="F76" s="361"/>
      <c r="G76" s="331"/>
    </row>
    <row r="77" spans="1:7">
      <c r="A77" s="351" t="str">
        <f>'Paper - 5'!A562</f>
        <v>41-Dooru</v>
      </c>
      <c r="B77" s="332">
        <f>'Paper - 5'!C571</f>
        <v>192381</v>
      </c>
      <c r="C77" s="332">
        <f>'Paper - 5'!D571</f>
        <v>1122</v>
      </c>
      <c r="D77" s="332">
        <f>'Paper - 5'!E571</f>
        <v>23491</v>
      </c>
      <c r="E77" s="346">
        <f>'Paper - 5'!F571</f>
        <v>0.58321767742136699</v>
      </c>
      <c r="F77" s="346">
        <f>'Paper - 5'!G571</f>
        <v>12.210665294389779</v>
      </c>
      <c r="G77" s="331"/>
    </row>
    <row r="78" spans="1:7">
      <c r="A78" s="351" t="str">
        <f>'Paper - 5'!A573</f>
        <v>42-Kokernag (ST)</v>
      </c>
      <c r="B78" s="332">
        <f>'Paper - 5'!C586</f>
        <v>153084</v>
      </c>
      <c r="C78" s="332">
        <f>'Paper - 5'!D586</f>
        <v>46</v>
      </c>
      <c r="D78" s="332">
        <f>'Paper - 5'!E586</f>
        <v>52310</v>
      </c>
      <c r="E78" s="346">
        <f>'Paper - 5'!F586</f>
        <v>3.0048862062658409E-2</v>
      </c>
      <c r="F78" s="346">
        <f>'Paper - 5'!G586</f>
        <v>34.170782054296986</v>
      </c>
      <c r="G78" s="331"/>
    </row>
    <row r="79" spans="1:7">
      <c r="A79" s="351" t="str">
        <f>'Paper - 5'!A588</f>
        <v>43-Anantnag West</v>
      </c>
      <c r="B79" s="332">
        <f>'Paper - 5'!C602</f>
        <v>168544</v>
      </c>
      <c r="C79" s="332">
        <f>'Paper - 5'!D602</f>
        <v>88</v>
      </c>
      <c r="D79" s="332">
        <f>'Paper - 5'!E602</f>
        <v>2255</v>
      </c>
      <c r="E79" s="346">
        <f>'Paper - 5'!F602</f>
        <v>5.2211885323713687E-2</v>
      </c>
      <c r="F79" s="346">
        <f>'Paper - 5'!G602</f>
        <v>1.3379295614201632</v>
      </c>
      <c r="G79" s="331"/>
    </row>
    <row r="80" spans="1:7">
      <c r="A80" s="351" t="str">
        <f>'Paper - 5'!A604</f>
        <v>44-Anantnag</v>
      </c>
      <c r="B80" s="332">
        <f>'Paper - 5'!C618</f>
        <v>155802</v>
      </c>
      <c r="C80" s="332">
        <f>'Paper - 5'!D618</f>
        <v>66</v>
      </c>
      <c r="D80" s="332">
        <f>'Paper - 5'!E618</f>
        <v>364</v>
      </c>
      <c r="E80" s="346">
        <f>'Paper - 5'!F618</f>
        <v>4.2361458774598529E-2</v>
      </c>
      <c r="F80" s="346">
        <f>'Paper - 5'!G618</f>
        <v>0.23362986354475551</v>
      </c>
      <c r="G80" s="331"/>
    </row>
    <row r="81" spans="1:7">
      <c r="A81" s="351" t="str">
        <f>'Paper - 5'!A620</f>
        <v xml:space="preserve">45-Srigufwara-Bijbehara </v>
      </c>
      <c r="B81" s="332">
        <f>'Paper - 5'!C623</f>
        <v>160604</v>
      </c>
      <c r="C81" s="332">
        <f>'Paper - 5'!D623</f>
        <v>64</v>
      </c>
      <c r="D81" s="332">
        <f>'Paper - 5'!E623</f>
        <v>3397</v>
      </c>
      <c r="E81" s="346">
        <f>'Paper - 5'!F623</f>
        <v>3.9849567881248285E-2</v>
      </c>
      <c r="F81" s="346">
        <f>'Paper - 5'!G623</f>
        <v>2.115140345196882</v>
      </c>
      <c r="G81" s="331"/>
    </row>
    <row r="82" spans="1:7">
      <c r="A82" s="351" t="str">
        <f>'Paper - 5'!A625</f>
        <v>46-Shangus- Anantnag East</v>
      </c>
      <c r="B82" s="332">
        <f>'Paper - 5'!C632</f>
        <v>137511</v>
      </c>
      <c r="C82" s="332">
        <f>'Paper - 5'!D632</f>
        <v>374</v>
      </c>
      <c r="D82" s="332">
        <f>'Paper - 5'!E632</f>
        <v>9648</v>
      </c>
      <c r="E82" s="346">
        <f>'Paper - 5'!F632</f>
        <v>0.27197824174066076</v>
      </c>
      <c r="F82" s="346">
        <f>'Paper - 5'!G632</f>
        <v>7.0161659794489166</v>
      </c>
      <c r="G82" s="331"/>
    </row>
    <row r="83" spans="1:7">
      <c r="A83" s="351" t="str">
        <f>'Paper - 5'!A634</f>
        <v>47-Pahalgam</v>
      </c>
      <c r="B83" s="332">
        <f>'Paper - 5'!C637</f>
        <v>110766</v>
      </c>
      <c r="C83" s="332">
        <f>'Paper - 5'!D637</f>
        <v>66</v>
      </c>
      <c r="D83" s="332">
        <f>'Paper - 5'!E637</f>
        <v>24541</v>
      </c>
      <c r="E83" s="346">
        <f>'Paper - 5'!F637</f>
        <v>5.9585071231244242E-2</v>
      </c>
      <c r="F83" s="346">
        <f>'Paper - 5'!G637</f>
        <v>22.155715652817651</v>
      </c>
      <c r="G83" s="331"/>
    </row>
    <row r="84" spans="1:7">
      <c r="A84" s="351"/>
      <c r="B84" s="332"/>
      <c r="C84" s="332"/>
      <c r="D84" s="332"/>
      <c r="E84" s="332"/>
      <c r="F84" s="332"/>
      <c r="G84" s="331"/>
    </row>
    <row r="85" spans="1:7">
      <c r="A85" s="326" t="s">
        <v>71</v>
      </c>
      <c r="B85" s="326">
        <f>SUM(B87:B89)</f>
        <v>230696</v>
      </c>
      <c r="C85" s="326">
        <f>SUM(C87:C89)</f>
        <v>14307</v>
      </c>
      <c r="D85" s="326">
        <f>SUM(D87:D89)</f>
        <v>38149</v>
      </c>
      <c r="E85" s="353">
        <f>C85/B85*100</f>
        <v>6.2016679959773908</v>
      </c>
      <c r="F85" s="353">
        <f>D85/B85*100</f>
        <v>16.536480909942089</v>
      </c>
      <c r="G85" s="331"/>
    </row>
    <row r="86" spans="1:7">
      <c r="A86" s="351"/>
      <c r="B86" s="332"/>
      <c r="C86" s="332"/>
      <c r="D86" s="332"/>
      <c r="E86" s="346"/>
      <c r="F86" s="346"/>
      <c r="G86" s="331"/>
    </row>
    <row r="87" spans="1:7">
      <c r="A87" s="351" t="str">
        <f>'Paper - 5'!A651</f>
        <v>48-Inderwal</v>
      </c>
      <c r="B87" s="332">
        <f>'Paper - 5'!C663</f>
        <v>84442</v>
      </c>
      <c r="C87" s="332">
        <f>'Paper - 5'!D663</f>
        <v>2961</v>
      </c>
      <c r="D87" s="332">
        <f>'Paper - 5'!E663</f>
        <v>21131</v>
      </c>
      <c r="E87" s="346">
        <f>'Paper - 5'!F663</f>
        <v>3.5065488737831885</v>
      </c>
      <c r="F87" s="346">
        <f>'Paper - 5'!G663</f>
        <v>25.024277018545273</v>
      </c>
      <c r="G87" s="331"/>
    </row>
    <row r="88" spans="1:7">
      <c r="A88" s="351" t="str">
        <f>'Paper - 5'!A665</f>
        <v>49- Kishtwar</v>
      </c>
      <c r="B88" s="332">
        <f>'Paper - 5'!C677</f>
        <v>94975</v>
      </c>
      <c r="C88" s="332">
        <f>'Paper - 5'!D677</f>
        <v>7388</v>
      </c>
      <c r="D88" s="332">
        <f>'Paper - 5'!E677</f>
        <v>8076</v>
      </c>
      <c r="E88" s="346">
        <f>'Paper - 5'!F677</f>
        <v>7.7788891813635166</v>
      </c>
      <c r="F88" s="346">
        <f>'Paper - 5'!G677</f>
        <v>8.5032903395630424</v>
      </c>
      <c r="G88" s="331"/>
    </row>
    <row r="89" spans="1:7">
      <c r="A89" s="351" t="str">
        <f>'Paper - 5'!A679</f>
        <v>50- Padder - Nagseni</v>
      </c>
      <c r="B89" s="332">
        <f>'Paper - 5'!C686</f>
        <v>51279</v>
      </c>
      <c r="C89" s="332">
        <f>'Paper - 5'!D686</f>
        <v>3958</v>
      </c>
      <c r="D89" s="332">
        <f>'Paper - 5'!E686</f>
        <v>8942</v>
      </c>
      <c r="E89" s="346">
        <f>'Paper - 5'!F686</f>
        <v>7.7185592542756298</v>
      </c>
      <c r="F89" s="346">
        <f>'Paper - 5'!G686</f>
        <v>17.437937557284659</v>
      </c>
      <c r="G89" s="331"/>
    </row>
    <row r="90" spans="1:7">
      <c r="A90" s="351"/>
      <c r="B90" s="332"/>
      <c r="C90" s="332"/>
      <c r="D90" s="332"/>
      <c r="E90" s="346"/>
      <c r="F90" s="346"/>
      <c r="G90" s="331"/>
    </row>
    <row r="91" spans="1:7">
      <c r="A91" s="326" t="s">
        <v>69</v>
      </c>
      <c r="B91" s="362">
        <f>SUM(B93:B95)</f>
        <v>400877</v>
      </c>
      <c r="C91" s="362">
        <f>SUM(C93:C95)</f>
        <v>52615</v>
      </c>
      <c r="D91" s="362">
        <f>SUM(D93:D95)</f>
        <v>38791</v>
      </c>
      <c r="E91" s="353">
        <f>C91/B91*100</f>
        <v>13.124973495610872</v>
      </c>
      <c r="F91" s="353">
        <f>D91/B91*100</f>
        <v>9.6765341987691986</v>
      </c>
      <c r="G91" s="331"/>
    </row>
    <row r="92" spans="1:7">
      <c r="A92" s="351"/>
      <c r="B92" s="332"/>
      <c r="C92" s="332"/>
      <c r="D92" s="332"/>
      <c r="E92" s="346"/>
      <c r="F92" s="346"/>
      <c r="G92" s="331"/>
    </row>
    <row r="93" spans="1:7">
      <c r="A93" s="351" t="str">
        <f>'Paper - 5'!A701</f>
        <v>51-Bhadarwah</v>
      </c>
      <c r="B93" s="330">
        <f>'Paper - 5'!C714</f>
        <v>154973</v>
      </c>
      <c r="C93" s="330">
        <f>'Paper - 5'!D714</f>
        <v>28917</v>
      </c>
      <c r="D93" s="330">
        <f>'Paper - 5'!E714</f>
        <v>15431</v>
      </c>
      <c r="E93" s="346">
        <f>'Paper - 5'!F714</f>
        <v>18.659379375762228</v>
      </c>
      <c r="F93" s="346">
        <f>'Paper - 5'!G714</f>
        <v>9.9572183541649188</v>
      </c>
      <c r="G93" s="331"/>
    </row>
    <row r="94" spans="1:7">
      <c r="A94" s="351" t="str">
        <f>'Paper - 5'!A716</f>
        <v xml:space="preserve">52-Doda </v>
      </c>
      <c r="B94" s="330">
        <f>'Paper - 5'!C736</f>
        <v>138839</v>
      </c>
      <c r="C94" s="330">
        <f>'Paper - 5'!D736</f>
        <v>5992</v>
      </c>
      <c r="D94" s="330">
        <f>'Paper - 5'!E736</f>
        <v>16741</v>
      </c>
      <c r="E94" s="346">
        <f>'Paper - 5'!F736</f>
        <v>4.3157902318512811</v>
      </c>
      <c r="F94" s="346">
        <f>'Paper - 5'!G736</f>
        <v>12.057851180143908</v>
      </c>
      <c r="G94" s="331"/>
    </row>
    <row r="95" spans="1:7">
      <c r="A95" s="351" t="str">
        <f>'Paper - 5'!A738</f>
        <v>53- Doda West</v>
      </c>
      <c r="B95" s="330">
        <f>'Paper - 5'!C751</f>
        <v>107065</v>
      </c>
      <c r="C95" s="330">
        <f>'Paper - 5'!D751</f>
        <v>17706</v>
      </c>
      <c r="D95" s="330">
        <f>'Paper - 5'!E751</f>
        <v>6619</v>
      </c>
      <c r="E95" s="346">
        <f>'Paper - 5'!F751</f>
        <v>16.537617335263626</v>
      </c>
      <c r="F95" s="346">
        <f>'Paper - 5'!G751</f>
        <v>6.1822257507121838</v>
      </c>
      <c r="G95" s="331"/>
    </row>
    <row r="96" spans="1:7">
      <c r="A96" s="351"/>
      <c r="B96" s="330"/>
      <c r="C96" s="330"/>
      <c r="D96" s="330"/>
      <c r="E96" s="330"/>
      <c r="F96" s="330"/>
      <c r="G96" s="331"/>
    </row>
    <row r="97" spans="1:7">
      <c r="A97" s="326" t="s">
        <v>73</v>
      </c>
      <c r="B97" s="326">
        <f>SUM(B99:B100)</f>
        <v>292772</v>
      </c>
      <c r="C97" s="326">
        <f>SUM(C99:C100)</f>
        <v>14713</v>
      </c>
      <c r="D97" s="326">
        <f>SUM(D99:D100)</f>
        <v>40197</v>
      </c>
      <c r="E97" s="353">
        <f>C97/B97*100</f>
        <v>5.0254122662003198</v>
      </c>
      <c r="F97" s="353">
        <f>D97/B97*100</f>
        <v>13.729796565245312</v>
      </c>
      <c r="G97" s="363"/>
    </row>
    <row r="98" spans="1:7">
      <c r="A98" s="351"/>
      <c r="B98" s="332"/>
      <c r="C98" s="332"/>
      <c r="D98" s="332"/>
      <c r="E98" s="346"/>
      <c r="F98" s="346"/>
      <c r="G98" s="331"/>
    </row>
    <row r="99" spans="1:7">
      <c r="A99" s="351" t="str">
        <f>'Paper - 5'!A766</f>
        <v>54-Ramban</v>
      </c>
      <c r="B99" s="332">
        <f>'Paper - 5'!C774</f>
        <v>135284</v>
      </c>
      <c r="C99" s="332">
        <f>'Paper - 5'!D774</f>
        <v>13054</v>
      </c>
      <c r="D99" s="332">
        <f>'Paper - 5'!E774</f>
        <v>20108</v>
      </c>
      <c r="E99" s="346">
        <f>'Paper - 5'!F774</f>
        <v>9.6493302977440045</v>
      </c>
      <c r="F99" s="346">
        <f>'Paper - 5'!G774</f>
        <v>14.863546317376779</v>
      </c>
      <c r="G99" s="331"/>
    </row>
    <row r="100" spans="1:7">
      <c r="A100" s="351" t="str">
        <f>'Paper - 5'!A776</f>
        <v>55-Banihal</v>
      </c>
      <c r="B100" s="332">
        <f>'Paper - 5'!C785</f>
        <v>157488</v>
      </c>
      <c r="C100" s="332">
        <f>'Paper - 5'!D785</f>
        <v>1659</v>
      </c>
      <c r="D100" s="332">
        <f>'Paper - 5'!E785</f>
        <v>20089</v>
      </c>
      <c r="E100" s="346">
        <f>'Paper - 5'!F785</f>
        <v>1.0534135934166413</v>
      </c>
      <c r="F100" s="346">
        <f>'Paper - 5'!G785</f>
        <v>12.755892512445392</v>
      </c>
      <c r="G100" s="331"/>
    </row>
    <row r="101" spans="1:7">
      <c r="A101" s="2"/>
      <c r="B101" s="2"/>
      <c r="C101" s="2"/>
      <c r="D101" s="2"/>
      <c r="E101" s="364"/>
      <c r="F101" s="364"/>
      <c r="G101" s="331"/>
    </row>
    <row r="102" spans="1:7">
      <c r="A102" s="326" t="s">
        <v>74</v>
      </c>
      <c r="B102" s="326">
        <f>SUM(B104:B106)</f>
        <v>314667</v>
      </c>
      <c r="C102" s="326">
        <f>SUM(C104:C106)</f>
        <v>37757</v>
      </c>
      <c r="D102" s="326">
        <f>SUM(D104:D106)</f>
        <v>88365</v>
      </c>
      <c r="E102" s="353">
        <f>C102/B102*100</f>
        <v>11.999033899328497</v>
      </c>
      <c r="F102" s="353">
        <f>D102/B102*100</f>
        <v>28.082067709674035</v>
      </c>
      <c r="G102" s="331"/>
    </row>
    <row r="103" spans="1:7">
      <c r="A103" s="351"/>
      <c r="B103" s="332"/>
      <c r="C103" s="332"/>
      <c r="D103" s="332"/>
      <c r="E103" s="346"/>
      <c r="F103" s="346"/>
      <c r="G103" s="331"/>
    </row>
    <row r="104" spans="1:7">
      <c r="A104" s="351" t="str">
        <f>'Paper - 5'!A800</f>
        <v>56-Gulabgarh (ST)</v>
      </c>
      <c r="B104" s="332">
        <f>'Paper - 5'!C806</f>
        <v>126084</v>
      </c>
      <c r="C104" s="332">
        <f>'Paper - 5'!D806</f>
        <v>1662</v>
      </c>
      <c r="D104" s="332">
        <f>'Paper - 5'!E806</f>
        <v>49515</v>
      </c>
      <c r="E104" s="346">
        <f>'Paper - 5'!F806</f>
        <v>1.3181688398210716</v>
      </c>
      <c r="F104" s="346">
        <f>'Paper - 5'!G806</f>
        <v>39.27143808889312</v>
      </c>
      <c r="G104" s="331"/>
    </row>
    <row r="105" spans="1:7">
      <c r="A105" s="351" t="str">
        <f>'Paper - 5'!A808</f>
        <v xml:space="preserve">57-Reasi </v>
      </c>
      <c r="B105" s="332">
        <f>'Paper - 5'!C819</f>
        <v>114899</v>
      </c>
      <c r="C105" s="332">
        <f>'Paper - 5'!D819</f>
        <v>18623</v>
      </c>
      <c r="D105" s="332">
        <f>'Paper - 5'!E819</f>
        <v>27766</v>
      </c>
      <c r="E105" s="346">
        <f>'Paper - 5'!F819</f>
        <v>16.208148025657316</v>
      </c>
      <c r="F105" s="346">
        <f>'Paper - 5'!G819</f>
        <v>24.165571501927779</v>
      </c>
      <c r="G105" s="331"/>
    </row>
    <row r="106" spans="1:7">
      <c r="A106" s="351" t="str">
        <f>'Paper - 5'!A821</f>
        <v>58-Shri Mata Vaishno Devi</v>
      </c>
      <c r="B106" s="332">
        <f>'Paper - 5'!C828</f>
        <v>73684</v>
      </c>
      <c r="C106" s="332">
        <f>'Paper - 5'!D828</f>
        <v>17472</v>
      </c>
      <c r="D106" s="332">
        <f>'Paper - 5'!E828</f>
        <v>11084</v>
      </c>
      <c r="E106" s="346">
        <f>'Paper - 5'!F828</f>
        <v>23.712067748764998</v>
      </c>
      <c r="F106" s="346">
        <f>'Paper - 5'!G828</f>
        <v>15.042614407469735</v>
      </c>
      <c r="G106" s="331"/>
    </row>
    <row r="107" spans="1:7">
      <c r="A107" s="351"/>
      <c r="B107" s="332"/>
      <c r="C107" s="332"/>
      <c r="D107" s="332"/>
      <c r="E107" s="346"/>
      <c r="F107" s="346"/>
      <c r="G107" s="331"/>
    </row>
    <row r="108" spans="1:7">
      <c r="A108" s="326" t="s">
        <v>77</v>
      </c>
      <c r="B108" s="326">
        <f>SUM(B110:B113)</f>
        <v>557689</v>
      </c>
      <c r="C108" s="326">
        <f>SUM(C110:C113)</f>
        <v>139217</v>
      </c>
      <c r="D108" s="326">
        <f>SUM(D110:D113)</f>
        <v>56696</v>
      </c>
      <c r="E108" s="353">
        <f>C108/B108*100</f>
        <v>24.963196333440322</v>
      </c>
      <c r="F108" s="353">
        <f>D108/B108*100</f>
        <v>10.166239606662494</v>
      </c>
      <c r="G108" s="331"/>
    </row>
    <row r="109" spans="1:7">
      <c r="A109" s="351"/>
      <c r="B109" s="332"/>
      <c r="C109" s="332"/>
      <c r="D109" s="332"/>
      <c r="E109" s="346"/>
      <c r="F109" s="346"/>
      <c r="G109" s="331"/>
    </row>
    <row r="110" spans="1:7">
      <c r="A110" s="351" t="str">
        <f>'Paper - 5'!A845</f>
        <v>59-Udhampur West</v>
      </c>
      <c r="B110" s="332">
        <f>'Paper - 5'!C873</f>
        <v>181908</v>
      </c>
      <c r="C110" s="332">
        <f>'Paper - 5'!D873</f>
        <v>36309</v>
      </c>
      <c r="D110" s="332">
        <f>'Paper - 5'!E873</f>
        <v>11225</v>
      </c>
      <c r="E110" s="346">
        <f>'Paper - 5'!F873</f>
        <v>19.960089715680454</v>
      </c>
      <c r="F110" s="346">
        <f>'Paper - 5'!G873</f>
        <v>6.1707016733733537</v>
      </c>
      <c r="G110" s="331"/>
    </row>
    <row r="111" spans="1:7">
      <c r="A111" s="351" t="str">
        <f>'Paper - 5'!A875</f>
        <v>60-Udhampur East</v>
      </c>
      <c r="B111" s="332">
        <f>'Paper - 5'!C916</f>
        <v>124198</v>
      </c>
      <c r="C111" s="332">
        <f>'Paper - 5'!D916</f>
        <v>28545</v>
      </c>
      <c r="D111" s="332">
        <f>'Paper - 5'!E916</f>
        <v>11465</v>
      </c>
      <c r="E111" s="346">
        <f>'Paper - 5'!F916</f>
        <v>22.983461891495836</v>
      </c>
      <c r="F111" s="346">
        <f>'Paper - 5'!G916</f>
        <v>9.2312275559992916</v>
      </c>
      <c r="G111" s="331"/>
    </row>
    <row r="112" spans="1:7">
      <c r="A112" s="351" t="str">
        <f>'Paper - 5'!A918</f>
        <v xml:space="preserve">61-Chenani </v>
      </c>
      <c r="B112" s="332">
        <f>'Paper - 5'!C941</f>
        <v>134451</v>
      </c>
      <c r="C112" s="332">
        <f>'Paper - 5'!D941</f>
        <v>31338</v>
      </c>
      <c r="D112" s="332">
        <f>'Paper - 5'!E941</f>
        <v>26139</v>
      </c>
      <c r="E112" s="346">
        <f>'Paper - 5'!F941</f>
        <v>23.30811968672602</v>
      </c>
      <c r="F112" s="346">
        <f>'Paper - 5'!G941</f>
        <v>19.441283441551196</v>
      </c>
      <c r="G112" s="331"/>
    </row>
    <row r="113" spans="1:7">
      <c r="A113" s="351" t="str">
        <f>'Paper - 5'!A943</f>
        <v>62-Ramnagar (SC)</v>
      </c>
      <c r="B113" s="332">
        <f>'Paper - 5'!C958</f>
        <v>117132</v>
      </c>
      <c r="C113" s="332">
        <f>'Paper - 5'!D958</f>
        <v>43025</v>
      </c>
      <c r="D113" s="332">
        <f>'Paper - 5'!E958</f>
        <v>7867</v>
      </c>
      <c r="E113" s="346">
        <f>'Paper - 5'!F958</f>
        <v>36.732062971690063</v>
      </c>
      <c r="F113" s="346">
        <f>'Paper - 5'!G958</f>
        <v>6.7163541986818291</v>
      </c>
      <c r="G113" s="331"/>
    </row>
    <row r="114" spans="1:7">
      <c r="A114" s="351"/>
      <c r="B114" s="332"/>
      <c r="C114" s="332"/>
      <c r="D114" s="332"/>
      <c r="E114" s="332"/>
      <c r="F114" s="332"/>
      <c r="G114" s="331"/>
    </row>
    <row r="115" spans="1:7" s="204" customFormat="1">
      <c r="A115" s="357" t="s">
        <v>76</v>
      </c>
      <c r="B115" s="357">
        <f>SUM(B117:B122)</f>
        <v>616579</v>
      </c>
      <c r="C115" s="357">
        <f>SUM(C117:C122)</f>
        <v>141260</v>
      </c>
      <c r="D115" s="357">
        <f>SUM(D117:D122)</f>
        <v>53307</v>
      </c>
      <c r="E115" s="353">
        <f>C115/B115*100</f>
        <v>22.910284002536578</v>
      </c>
      <c r="F115" s="353">
        <f>D115/B115*100</f>
        <v>8.6456074566276175</v>
      </c>
      <c r="G115" s="365"/>
    </row>
    <row r="116" spans="1:7">
      <c r="A116" s="351"/>
      <c r="B116" s="332"/>
      <c r="C116" s="332"/>
      <c r="D116" s="332"/>
      <c r="E116" s="346"/>
      <c r="F116" s="346"/>
      <c r="G116" s="331"/>
    </row>
    <row r="117" spans="1:7">
      <c r="A117" s="351" t="str">
        <f>'Paper - 5'!A973</f>
        <v>63-Bani</v>
      </c>
      <c r="B117" s="332">
        <f>'Paper - 5'!C976</f>
        <v>74905</v>
      </c>
      <c r="C117" s="332">
        <f>'Paper - 5'!D976</f>
        <v>12071</v>
      </c>
      <c r="D117" s="332">
        <f>'Paper - 5'!E976</f>
        <v>18878</v>
      </c>
      <c r="E117" s="346">
        <f>'Paper - 5'!F976</f>
        <v>16.115079100193579</v>
      </c>
      <c r="F117" s="346">
        <f>'Paper - 5'!G976</f>
        <v>25.202589947266539</v>
      </c>
      <c r="G117" s="331"/>
    </row>
    <row r="118" spans="1:7">
      <c r="A118" s="351" t="str">
        <f>'Paper - 5'!A978</f>
        <v>64-Billawar</v>
      </c>
      <c r="B118" s="332">
        <f>'Paper - 5'!C981</f>
        <v>114297</v>
      </c>
      <c r="C118" s="332">
        <f>'Paper - 5'!D981</f>
        <v>24863</v>
      </c>
      <c r="D118" s="332">
        <f>'Paper - 5'!E981</f>
        <v>7575</v>
      </c>
      <c r="E118" s="346">
        <f>'Paper - 5'!F981</f>
        <v>21.752976893531763</v>
      </c>
      <c r="F118" s="346">
        <f>'Paper - 5'!G981</f>
        <v>6.6274705372844434</v>
      </c>
      <c r="G118" s="331"/>
    </row>
    <row r="119" spans="1:7">
      <c r="A119" s="351" t="str">
        <f>'Paper - 5'!A983</f>
        <v>65-Basohli</v>
      </c>
      <c r="B119" s="332">
        <f>'Paper - 5'!C989</f>
        <v>84711</v>
      </c>
      <c r="C119" s="332">
        <f>'Paper - 5'!D989</f>
        <v>12506</v>
      </c>
      <c r="D119" s="332">
        <f>'Paper - 5'!E989</f>
        <v>6880</v>
      </c>
      <c r="E119" s="346">
        <f>'Paper - 5'!F989</f>
        <v>14.76313583832088</v>
      </c>
      <c r="F119" s="346">
        <f>'Paper - 5'!G989</f>
        <v>8.1217315342753604</v>
      </c>
      <c r="G119" s="331"/>
    </row>
    <row r="120" spans="1:7">
      <c r="A120" s="351" t="str">
        <f>'Paper - 5'!A991</f>
        <v>66- Jasrota</v>
      </c>
      <c r="B120" s="332">
        <f>'Paper - 5'!C1018</f>
        <v>102093</v>
      </c>
      <c r="C120" s="332">
        <f>'Paper - 5'!D1018</f>
        <v>24192</v>
      </c>
      <c r="D120" s="332">
        <f>'Paper - 5'!E1018</f>
        <v>8639</v>
      </c>
      <c r="E120" s="346">
        <f>'Paper - 5'!F1018</f>
        <v>23.696041844200877</v>
      </c>
      <c r="F120" s="346">
        <f>'Paper - 5'!G1018</f>
        <v>8.4618925881304303</v>
      </c>
      <c r="G120" s="331"/>
    </row>
    <row r="121" spans="1:7">
      <c r="A121" s="351" t="str">
        <f>'Paper - 5'!A1020</f>
        <v>67-Kathua  (SC)</v>
      </c>
      <c r="B121" s="332">
        <f>'Paper - 5'!C1039</f>
        <v>138382</v>
      </c>
      <c r="C121" s="332">
        <f>'Paper - 5'!D1039</f>
        <v>43280</v>
      </c>
      <c r="D121" s="332">
        <f>'Paper - 5'!E1039</f>
        <v>6107</v>
      </c>
      <c r="E121" s="346">
        <f>'Paper - 5'!F1039</f>
        <v>31.275743955138672</v>
      </c>
      <c r="F121" s="346">
        <f>'Paper - 5'!G1039</f>
        <v>4.4131462184388139</v>
      </c>
      <c r="G121" s="331"/>
    </row>
    <row r="122" spans="1:7">
      <c r="A122" s="351" t="str">
        <f>'Paper - 5'!A1041</f>
        <v>68-Hiranagar</v>
      </c>
      <c r="B122" s="332">
        <f>'Paper - 5'!C1055</f>
        <v>102191</v>
      </c>
      <c r="C122" s="332">
        <f>'Paper - 5'!D1055</f>
        <v>24348</v>
      </c>
      <c r="D122" s="332">
        <f>'Paper - 5'!E1055</f>
        <v>5228</v>
      </c>
      <c r="E122" s="346">
        <f>'Paper - 5'!F1055</f>
        <v>23.825972933037157</v>
      </c>
      <c r="F122" s="346">
        <f>'Paper - 5'!G1055</f>
        <v>5.1159104030687637</v>
      </c>
      <c r="G122" s="331"/>
    </row>
    <row r="123" spans="1:7">
      <c r="A123" s="351"/>
      <c r="B123" s="332"/>
      <c r="C123" s="332"/>
      <c r="D123" s="332"/>
      <c r="E123" s="346"/>
      <c r="F123" s="346"/>
      <c r="G123" s="331"/>
    </row>
    <row r="124" spans="1:7">
      <c r="A124" s="326" t="s">
        <v>75</v>
      </c>
      <c r="B124" s="326">
        <f>SUM(B126:B128)</f>
        <v>316035</v>
      </c>
      <c r="C124" s="326">
        <f>SUM(C126:C128)</f>
        <v>91151</v>
      </c>
      <c r="D124" s="326">
        <f>SUM(D126:D128)</f>
        <v>17186</v>
      </c>
      <c r="E124" s="353">
        <f>C124/B124*100</f>
        <v>28.842058632746376</v>
      </c>
      <c r="F124" s="353">
        <f>D124/B124*100</f>
        <v>5.4380052842248485</v>
      </c>
      <c r="G124" s="331"/>
    </row>
    <row r="125" spans="1:7">
      <c r="A125" s="351"/>
      <c r="B125" s="332"/>
      <c r="C125" s="332"/>
      <c r="D125" s="332"/>
      <c r="E125" s="346"/>
      <c r="F125" s="346"/>
      <c r="G125" s="331"/>
    </row>
    <row r="126" spans="1:7">
      <c r="A126" s="351" t="str">
        <f>'Paper - 5'!A1070</f>
        <v>69-Ramgarh (SC)</v>
      </c>
      <c r="B126" s="332">
        <f>'Paper - 5'!C1077</f>
        <v>101332</v>
      </c>
      <c r="C126" s="332">
        <f>'Paper - 5'!D1077</f>
        <v>30890</v>
      </c>
      <c r="D126" s="332">
        <f>'Paper - 5'!E1077</f>
        <v>725</v>
      </c>
      <c r="E126" s="346">
        <f>'Paper - 5'!F1077</f>
        <v>30.483953736233371</v>
      </c>
      <c r="F126" s="346">
        <f>'Paper - 5'!G1077</f>
        <v>0.71546994039395251</v>
      </c>
      <c r="G126" s="331"/>
    </row>
    <row r="127" spans="1:7">
      <c r="A127" s="351" t="str">
        <f>'Paper - 5'!A1079</f>
        <v xml:space="preserve">70-Samba </v>
      </c>
      <c r="B127" s="332">
        <f>'Paper - 5'!C1089</f>
        <v>110150</v>
      </c>
      <c r="C127" s="332">
        <f>'Paper - 5'!D1089</f>
        <v>33067</v>
      </c>
      <c r="D127" s="332">
        <f>'Paper - 5'!E1089</f>
        <v>6688</v>
      </c>
      <c r="E127" s="346">
        <f>'Paper - 5'!F1089</f>
        <v>30.019972764412167</v>
      </c>
      <c r="F127" s="346">
        <f>'Paper - 5'!G1089</f>
        <v>6.0717203812982294</v>
      </c>
      <c r="G127" s="331"/>
    </row>
    <row r="128" spans="1:7">
      <c r="A128" s="351" t="str">
        <f>'Paper - 5'!A1091</f>
        <v>71-Vijaypur</v>
      </c>
      <c r="B128" s="332">
        <f>'Paper - 5'!C1096</f>
        <v>104553</v>
      </c>
      <c r="C128" s="332">
        <f>'Paper - 5'!D1096</f>
        <v>27194</v>
      </c>
      <c r="D128" s="332">
        <f>'Paper - 5'!E1096</f>
        <v>9773</v>
      </c>
      <c r="E128" s="346">
        <f>'Paper - 5'!F1096</f>
        <v>26.009774946677762</v>
      </c>
      <c r="F128" s="346">
        <f>'Paper - 5'!G1096</f>
        <v>9.3474123171979766</v>
      </c>
      <c r="G128" s="331"/>
    </row>
    <row r="129" spans="1:7">
      <c r="A129" s="351"/>
      <c r="B129" s="332"/>
      <c r="C129" s="332"/>
      <c r="D129" s="332"/>
      <c r="E129" s="332"/>
      <c r="F129" s="332"/>
      <c r="G129" s="331"/>
    </row>
    <row r="130" spans="1:7">
      <c r="A130" s="326" t="s">
        <v>70</v>
      </c>
      <c r="B130" s="326">
        <f>SUM(B132:B142)</f>
        <v>1529973</v>
      </c>
      <c r="C130" s="326">
        <f>SUM(C132:C142)</f>
        <v>377991</v>
      </c>
      <c r="D130" s="326">
        <f>SUM(D132:D142)</f>
        <v>69193</v>
      </c>
      <c r="E130" s="353">
        <f>C130/B130*100</f>
        <v>24.705730101119432</v>
      </c>
      <c r="F130" s="353">
        <f>D130/B130*100</f>
        <v>4.5224981094437613</v>
      </c>
      <c r="G130" s="331"/>
    </row>
    <row r="131" spans="1:7">
      <c r="A131" s="351"/>
      <c r="B131" s="332"/>
      <c r="C131" s="332"/>
      <c r="D131" s="332"/>
      <c r="E131" s="346"/>
      <c r="F131" s="346"/>
      <c r="G131" s="331"/>
    </row>
    <row r="132" spans="1:7">
      <c r="A132" s="351" t="str">
        <f>'Paper - 5'!A1111</f>
        <v>72- Bishnah (SC)</v>
      </c>
      <c r="B132" s="332">
        <f>'Paper - 5'!C1116</f>
        <v>141205</v>
      </c>
      <c r="C132" s="332">
        <f>'Paper - 5'!D1116</f>
        <v>59241</v>
      </c>
      <c r="D132" s="332">
        <f>'Paper - 5'!E1116</f>
        <v>2773</v>
      </c>
      <c r="E132" s="346">
        <f>'Paper - 5'!F1116</f>
        <v>41.95389681668496</v>
      </c>
      <c r="F132" s="346">
        <f>'Paper - 5'!G1116</f>
        <v>1.9638114797634645</v>
      </c>
      <c r="G132" s="331"/>
    </row>
    <row r="133" spans="1:7">
      <c r="A133" s="351" t="str">
        <f>'Paper - 5'!A1118</f>
        <v>73- Suchetgarh (SC)</v>
      </c>
      <c r="B133" s="332">
        <f>'Paper - 5'!C1127</f>
        <v>128368</v>
      </c>
      <c r="C133" s="332">
        <f>'Paper - 5'!D1127</f>
        <v>47127</v>
      </c>
      <c r="D133" s="332">
        <f>'Paper - 5'!E1127</f>
        <v>2647</v>
      </c>
      <c r="E133" s="346">
        <f>'Paper - 5'!F1127</f>
        <v>36.712420540944784</v>
      </c>
      <c r="F133" s="346">
        <f>'Paper - 5'!G1127</f>
        <v>2.062040383896298</v>
      </c>
      <c r="G133" s="331"/>
    </row>
    <row r="134" spans="1:7">
      <c r="A134" s="351" t="str">
        <f>'Paper - 5'!A1129</f>
        <v>74- R.S. Pura - Jammu South</v>
      </c>
      <c r="B134" s="332">
        <f>'Paper - 5'!C1154</f>
        <v>169179</v>
      </c>
      <c r="C134" s="332">
        <f>'Paper - 5'!D1154</f>
        <v>41473</v>
      </c>
      <c r="D134" s="332">
        <f>'Paper - 5'!E1154</f>
        <v>2661</v>
      </c>
      <c r="E134" s="346">
        <f>'Paper - 5'!F1154</f>
        <v>24.514271865893519</v>
      </c>
      <c r="F134" s="346">
        <f>'Paper - 5'!G1154</f>
        <v>1.5728902523362829</v>
      </c>
      <c r="G134" s="331"/>
    </row>
    <row r="135" spans="1:7">
      <c r="A135" s="351" t="str">
        <f>'Paper - 5'!A1156</f>
        <v>75- Bahu</v>
      </c>
      <c r="B135" s="332">
        <f>'Paper - 5'!C1179</f>
        <v>170678</v>
      </c>
      <c r="C135" s="332">
        <f>'Paper - 5'!D1179</f>
        <v>19193</v>
      </c>
      <c r="D135" s="332">
        <f>'Paper - 5'!E1179</f>
        <v>10700</v>
      </c>
      <c r="E135" s="346">
        <f>'Paper - 5'!F1179</f>
        <v>11.245151689145644</v>
      </c>
      <c r="F135" s="346">
        <f>'Paper - 5'!G1179</f>
        <v>6.2691149415859106</v>
      </c>
      <c r="G135" s="331"/>
    </row>
    <row r="136" spans="1:7">
      <c r="A136" s="351" t="str">
        <f>'Paper - 5'!A1181</f>
        <v>76-Jammu East</v>
      </c>
      <c r="B136" s="332">
        <f>'Paper - 5'!C1205</f>
        <v>127961</v>
      </c>
      <c r="C136" s="332">
        <f>'Paper - 5'!D1205</f>
        <v>16222</v>
      </c>
      <c r="D136" s="332">
        <f>'Paper - 5'!E1205</f>
        <v>9236</v>
      </c>
      <c r="E136" s="346">
        <f>'Paper - 5'!F1205</f>
        <v>12.677300114878753</v>
      </c>
      <c r="F136" s="346">
        <f>'Paper - 5'!G1205</f>
        <v>7.2178241808050894</v>
      </c>
      <c r="G136" s="331"/>
    </row>
    <row r="137" spans="1:7">
      <c r="A137" s="351" t="str">
        <f>'Paper - 5'!A1207</f>
        <v>77-Nagrota</v>
      </c>
      <c r="B137" s="332">
        <f>'Paper - 5'!C1220</f>
        <v>126870</v>
      </c>
      <c r="C137" s="332">
        <f>'Paper - 5'!D1220</f>
        <v>32002</v>
      </c>
      <c r="D137" s="332">
        <f>'Paper - 5'!E1220</f>
        <v>24627</v>
      </c>
      <c r="E137" s="346">
        <f>'Paper - 5'!F1220</f>
        <v>25.224245290454796</v>
      </c>
      <c r="F137" s="346">
        <f>'Paper - 5'!G1220</f>
        <v>19.411208323480729</v>
      </c>
      <c r="G137" s="331"/>
    </row>
    <row r="138" spans="1:7">
      <c r="A138" s="351" t="str">
        <f>'Paper - 5'!A1222</f>
        <v xml:space="preserve">78-Jammu West </v>
      </c>
      <c r="B138" s="332">
        <f>'Paper - 5'!C1243</f>
        <v>128632</v>
      </c>
      <c r="C138" s="332">
        <f>'Paper - 5'!D1243</f>
        <v>19326</v>
      </c>
      <c r="D138" s="332">
        <f>'Paper - 5'!E1243</f>
        <v>1269</v>
      </c>
      <c r="E138" s="346">
        <f>'Paper - 5'!F1243</f>
        <v>15.024255239753716</v>
      </c>
      <c r="F138" s="346">
        <f>'Paper - 5'!G1243</f>
        <v>0.98653523229056528</v>
      </c>
      <c r="G138" s="331"/>
    </row>
    <row r="139" spans="1:7">
      <c r="A139" s="351" t="str">
        <f>'Paper - 5'!A1245</f>
        <v xml:space="preserve">79-Jammu North </v>
      </c>
      <c r="B139" s="332">
        <f>'Paper - 5'!C1255</f>
        <v>179346</v>
      </c>
      <c r="C139" s="332">
        <f>'Paper - 5'!D1255</f>
        <v>30345</v>
      </c>
      <c r="D139" s="332">
        <f>'Paper - 5'!E1255</f>
        <v>6471</v>
      </c>
      <c r="E139" s="346">
        <f>'Paper - 5'!F1255</f>
        <v>16.919808638051588</v>
      </c>
      <c r="F139" s="346">
        <f>'Paper - 5'!G1255</f>
        <v>3.6081094643872738</v>
      </c>
      <c r="G139" s="331"/>
    </row>
    <row r="140" spans="1:7">
      <c r="A140" s="351" t="str">
        <f>'Paper - 5'!A1257</f>
        <v>80-Marh (SC)</v>
      </c>
      <c r="B140" s="332">
        <f>'Paper - 5'!C1263</f>
        <v>107288</v>
      </c>
      <c r="C140" s="332">
        <f>'Paper - 5'!D1263</f>
        <v>45656</v>
      </c>
      <c r="D140" s="332">
        <f>'Paper - 5'!E1263</f>
        <v>4013</v>
      </c>
      <c r="E140" s="346">
        <f>'Paper - 5'!F1263</f>
        <v>42.554619342330923</v>
      </c>
      <c r="F140" s="346">
        <f>'Paper - 5'!G1263</f>
        <v>3.7403996719111179</v>
      </c>
      <c r="G140" s="331"/>
    </row>
    <row r="141" spans="1:7">
      <c r="A141" s="351" t="str">
        <f>'Paper - 5'!A1265</f>
        <v>81-Akhnoor (SC)</v>
      </c>
      <c r="B141" s="332">
        <f>'Paper - 5'!C1269</f>
        <v>127385</v>
      </c>
      <c r="C141" s="332">
        <f>'Paper - 5'!D1269</f>
        <v>39860</v>
      </c>
      <c r="D141" s="332">
        <f>'Paper - 5'!E1269</f>
        <v>2534</v>
      </c>
      <c r="E141" s="346">
        <f>'Paper - 5'!F1269</f>
        <v>31.290968324371001</v>
      </c>
      <c r="F141" s="346">
        <f>'Paper - 5'!G1269</f>
        <v>1.9892452015543431</v>
      </c>
      <c r="G141" s="331"/>
    </row>
    <row r="142" spans="1:7">
      <c r="A142" s="351" t="str">
        <f>'Paper - 5'!A1271</f>
        <v>82- Chhamb</v>
      </c>
      <c r="B142" s="332">
        <f>'Paper - 5'!C1276</f>
        <v>123061</v>
      </c>
      <c r="C142" s="332">
        <f>'Paper - 5'!D1276</f>
        <v>27546</v>
      </c>
      <c r="D142" s="332">
        <f>'Paper - 5'!E1276</f>
        <v>2262</v>
      </c>
      <c r="E142" s="346">
        <f>'Paper - 5'!F1276</f>
        <v>22.384020932708168</v>
      </c>
      <c r="F142" s="346">
        <f>'Paper - 5'!G1276</f>
        <v>1.8381128058442562</v>
      </c>
      <c r="G142" s="331"/>
    </row>
    <row r="143" spans="1:7">
      <c r="A143" s="351"/>
      <c r="B143" s="332"/>
      <c r="C143" s="2"/>
      <c r="D143" s="2"/>
      <c r="E143" s="364"/>
      <c r="F143" s="364"/>
      <c r="G143" s="331"/>
    </row>
    <row r="144" spans="1:7">
      <c r="A144" s="326" t="s">
        <v>72</v>
      </c>
      <c r="B144" s="326">
        <f>SUM(B146:B150)</f>
        <v>642415</v>
      </c>
      <c r="C144" s="326">
        <f>SUM(C146:C150)</f>
        <v>48157</v>
      </c>
      <c r="D144" s="326">
        <f>SUM(D146:D150)</f>
        <v>232815</v>
      </c>
      <c r="E144" s="353">
        <f>C144/B144*100</f>
        <v>7.4962446393686317</v>
      </c>
      <c r="F144" s="353">
        <f>D144/B144*100</f>
        <v>36.240592140594472</v>
      </c>
      <c r="G144" s="331"/>
    </row>
    <row r="145" spans="1:11">
      <c r="A145" s="366"/>
      <c r="B145" s="367"/>
      <c r="C145" s="367"/>
      <c r="D145" s="367"/>
      <c r="E145" s="361"/>
      <c r="F145" s="361"/>
      <c r="G145" s="331"/>
    </row>
    <row r="146" spans="1:11">
      <c r="A146" s="351" t="str">
        <f>'Paper - 5'!A1291</f>
        <v>83-Kalakote - Sunderbani</v>
      </c>
      <c r="B146" s="332">
        <f>'Paper - 5'!C1296</f>
        <v>123201</v>
      </c>
      <c r="C146" s="332">
        <f>'Paper - 5'!D1296</f>
        <v>12584</v>
      </c>
      <c r="D146" s="332">
        <f>'Paper - 5'!E1296</f>
        <v>36322</v>
      </c>
      <c r="E146" s="346">
        <f>'Paper - 5'!F1296</f>
        <v>10.214202806795399</v>
      </c>
      <c r="F146" s="346">
        <f>'Paper - 5'!G1296</f>
        <v>29.481903555977631</v>
      </c>
      <c r="G146" s="331"/>
    </row>
    <row r="147" spans="1:11">
      <c r="A147" s="351" t="str">
        <f>'Paper - 5'!A1298</f>
        <v>84-Nowshera</v>
      </c>
      <c r="B147" s="332">
        <f>'Paper - 5'!C1302</f>
        <v>106826</v>
      </c>
      <c r="C147" s="332">
        <f>'Paper - 5'!D1302</f>
        <v>26307</v>
      </c>
      <c r="D147" s="332">
        <f>'Paper - 5'!E1302</f>
        <v>18369</v>
      </c>
      <c r="E147" s="346">
        <f>'Paper - 5'!F1302</f>
        <v>24.626027371613652</v>
      </c>
      <c r="F147" s="346">
        <f>'Paper - 5'!G1302</f>
        <v>17.195252092187296</v>
      </c>
      <c r="G147" s="331"/>
    </row>
    <row r="148" spans="1:11">
      <c r="A148" s="351" t="str">
        <f>'Paper - 5'!A1304</f>
        <v>85-Rajouri (ST)</v>
      </c>
      <c r="B148" s="332">
        <f>'Paper - 5'!C1309</f>
        <v>130409</v>
      </c>
      <c r="C148" s="332">
        <f>'Paper - 5'!D1309</f>
        <v>8361</v>
      </c>
      <c r="D148" s="332">
        <f>'Paper - 5'!E1309</f>
        <v>46297</v>
      </c>
      <c r="E148" s="346">
        <f>'Paper - 5'!F1309</f>
        <v>6.4113673136056564</v>
      </c>
      <c r="F148" s="346">
        <f>'Paper - 5'!G1309</f>
        <v>35.501384106925137</v>
      </c>
      <c r="G148" s="331"/>
    </row>
    <row r="149" spans="1:11">
      <c r="A149" s="351" t="str">
        <f>'Paper - 5'!A1311</f>
        <v>86-Budhal (ST)</v>
      </c>
      <c r="B149" s="332">
        <f>'Paper - 5'!C1314</f>
        <v>123050</v>
      </c>
      <c r="C149" s="332">
        <f>'Paper - 5'!D1314</f>
        <v>898</v>
      </c>
      <c r="D149" s="332">
        <f>'Paper - 5'!E1314</f>
        <v>70081</v>
      </c>
      <c r="E149" s="346">
        <f>'Paper - 5'!F1314</f>
        <v>0.72978464039008528</v>
      </c>
      <c r="F149" s="346">
        <f>'Paper - 5'!G1314</f>
        <v>56.953271028037385</v>
      </c>
      <c r="G149" s="331"/>
    </row>
    <row r="150" spans="1:11">
      <c r="A150" s="351" t="str">
        <f>'Paper - 5'!A1316</f>
        <v>87-Thannamandi (ST)</v>
      </c>
      <c r="B150" s="332">
        <f>'Paper - 5'!C1322</f>
        <v>158929</v>
      </c>
      <c r="C150" s="332">
        <f>'Paper - 5'!D1322</f>
        <v>7</v>
      </c>
      <c r="D150" s="332">
        <f>'Paper - 5'!E1322</f>
        <v>61746</v>
      </c>
      <c r="E150" s="346">
        <f>'Paper - 5'!F1322</f>
        <v>4.4044825047662795E-3</v>
      </c>
      <c r="F150" s="346">
        <f>'Paper - 5'!G1322</f>
        <v>38.851310962756955</v>
      </c>
      <c r="G150" s="331"/>
    </row>
    <row r="151" spans="1:11">
      <c r="A151" s="351"/>
      <c r="B151" s="332"/>
      <c r="C151" s="332"/>
      <c r="D151" s="332"/>
      <c r="E151" s="332"/>
      <c r="F151" s="332"/>
      <c r="G151" s="331"/>
    </row>
    <row r="152" spans="1:11">
      <c r="A152" s="326" t="s">
        <v>89</v>
      </c>
      <c r="B152" s="326">
        <f>SUM(B154:B157)</f>
        <v>476835</v>
      </c>
      <c r="C152" s="326">
        <f>SUM(C154:C157)</f>
        <v>556</v>
      </c>
      <c r="D152" s="326">
        <f>SUM(D154:D157)</f>
        <v>176101</v>
      </c>
      <c r="E152" s="353">
        <f>C152/B152*100</f>
        <v>0.1166021789507901</v>
      </c>
      <c r="F152" s="353">
        <f>D152/B152*100</f>
        <v>36.931223588872463</v>
      </c>
      <c r="G152" s="331"/>
    </row>
    <row r="153" spans="1:11">
      <c r="A153" s="351"/>
      <c r="B153" s="332"/>
      <c r="C153" s="332"/>
      <c r="D153" s="332"/>
      <c r="E153" s="361"/>
      <c r="F153" s="361"/>
      <c r="G153" s="331"/>
    </row>
    <row r="154" spans="1:11">
      <c r="A154" s="351" t="str">
        <f>'Paper - 5'!A1337</f>
        <v>88-Surankote (ST)</v>
      </c>
      <c r="B154" s="332">
        <f>'Paper - 5'!C1343</f>
        <v>155377</v>
      </c>
      <c r="C154" s="332">
        <f>'Paper - 5'!D1343</f>
        <v>63</v>
      </c>
      <c r="D154" s="332">
        <f>'Paper - 5'!E1343</f>
        <v>65103</v>
      </c>
      <c r="E154" s="346">
        <f>'Paper - 5'!F1343</f>
        <v>4.0546541637436685E-2</v>
      </c>
      <c r="F154" s="346">
        <f>'Paper - 5'!G1343</f>
        <v>41.900023813048264</v>
      </c>
      <c r="G154" s="331"/>
    </row>
    <row r="155" spans="1:11">
      <c r="A155" s="351" t="str">
        <f>'Paper - 5'!A1346</f>
        <v xml:space="preserve">89- Poonch Haveli </v>
      </c>
      <c r="B155" s="332">
        <f>'Paper - 5'!C1353</f>
        <v>180092</v>
      </c>
      <c r="C155" s="332">
        <f>'Paper - 5'!D1353</f>
        <v>354</v>
      </c>
      <c r="D155" s="332">
        <f>'Paper - 5'!E1353</f>
        <v>56009</v>
      </c>
      <c r="E155" s="346">
        <f>'Paper - 5'!F1353</f>
        <v>0.19656619949803433</v>
      </c>
      <c r="F155" s="346">
        <f>'Paper - 5'!G1353</f>
        <v>31.100215445438998</v>
      </c>
      <c r="G155" s="331"/>
    </row>
    <row r="156" spans="1:11">
      <c r="A156" s="351" t="str">
        <f>'Paper - 5'!A1355</f>
        <v>90- Mendhar (ST)</v>
      </c>
      <c r="B156" s="332">
        <f>'Paper - 5'!C1359</f>
        <v>141366</v>
      </c>
      <c r="C156" s="332">
        <f>'Paper - 5'!D1359</f>
        <v>139</v>
      </c>
      <c r="D156" s="332">
        <f>'Paper - 5'!E1359</f>
        <v>54989</v>
      </c>
      <c r="E156" s="346">
        <f>'Paper - 5'!F1359</f>
        <v>9.8326330234992862E-2</v>
      </c>
      <c r="F156" s="346">
        <f>'Paper - 5'!G1359</f>
        <v>38.898320671165628</v>
      </c>
      <c r="G156" s="331"/>
    </row>
    <row r="157" spans="1:11">
      <c r="A157" s="2"/>
      <c r="B157" s="2"/>
      <c r="C157" s="2"/>
      <c r="D157" s="2"/>
      <c r="E157" s="364"/>
      <c r="F157" s="364"/>
      <c r="G157" s="331"/>
    </row>
    <row r="158" spans="1:11">
      <c r="A158" s="5"/>
      <c r="B158" s="5"/>
      <c r="C158" s="5"/>
      <c r="D158" s="5"/>
      <c r="E158" s="6"/>
      <c r="F158" s="6"/>
      <c r="G158" s="5"/>
    </row>
    <row r="159" spans="1:11">
      <c r="B159" s="196"/>
      <c r="K159" s="196"/>
    </row>
  </sheetData>
  <mergeCells count="4">
    <mergeCell ref="B4:C4"/>
    <mergeCell ref="B5:F5"/>
    <mergeCell ref="B2:E2"/>
    <mergeCell ref="B3:E3"/>
  </mergeCells>
  <pageMargins left="0.70866141732283472" right="0.70866141732283472" top="0.74803149606299213" bottom="0.74803149606299213" header="0.31496062992125984" footer="0.31496062992125984"/>
  <pageSetup paperSize="9" scale="80" firstPageNumber="7" orientation="portrait" useFirstPageNumber="1" r:id="rId1"/>
  <headerFooter>
    <oddFooter>Page &amp;P</oddFooter>
  </headerFooter>
  <rowBreaks count="2" manualBreakCount="2">
    <brk id="56" max="6" man="1"/>
    <brk id="107" max="6" man="1"/>
  </rowBreaks>
</worksheet>
</file>

<file path=xl/worksheets/sheet8.xml><?xml version="1.0" encoding="utf-8"?>
<worksheet xmlns="http://schemas.openxmlformats.org/spreadsheetml/2006/main" xmlns:r="http://schemas.openxmlformats.org/officeDocument/2006/relationships">
  <sheetPr>
    <pageSetUpPr fitToPage="1"/>
  </sheetPr>
  <dimension ref="A1:H1380"/>
  <sheetViews>
    <sheetView view="pageBreakPreview" topLeftCell="A205" zoomScale="85" zoomScaleSheetLayoutView="85" workbookViewId="0">
      <selection activeCell="C153" sqref="C153"/>
    </sheetView>
  </sheetViews>
  <sheetFormatPr defaultRowHeight="15"/>
  <cols>
    <col min="1" max="1" width="35.28515625" style="61" customWidth="1"/>
    <col min="2" max="2" width="47.7109375" style="61" customWidth="1"/>
    <col min="3" max="3" width="14.7109375" style="61" customWidth="1"/>
    <col min="4" max="4" width="9.7109375" style="61" customWidth="1"/>
    <col min="5" max="5" width="9.85546875" style="61" bestFit="1" customWidth="1"/>
    <col min="6" max="6" width="10.85546875" style="61" bestFit="1" customWidth="1"/>
    <col min="7" max="7" width="9.140625" style="61" customWidth="1"/>
    <col min="8" max="8" width="9.42578125" style="61" customWidth="1"/>
    <col min="9" max="9" width="10.85546875" style="61" bestFit="1" customWidth="1"/>
    <col min="10" max="10" width="26" style="61" bestFit="1" customWidth="1"/>
    <col min="11" max="16384" width="9.140625" style="61"/>
  </cols>
  <sheetData>
    <row r="1" spans="1:8" customFormat="1" ht="18">
      <c r="A1" s="56" t="s">
        <v>10</v>
      </c>
      <c r="B1" s="601" t="s">
        <v>385</v>
      </c>
      <c r="C1" s="601"/>
      <c r="D1" s="601"/>
      <c r="E1" s="601"/>
      <c r="F1" s="601"/>
      <c r="G1" s="71"/>
      <c r="H1" s="92"/>
    </row>
    <row r="2" spans="1:8" customFormat="1" ht="15.75" customHeight="1">
      <c r="A2" s="538"/>
      <c r="B2" s="604" t="s">
        <v>59</v>
      </c>
      <c r="C2" s="604"/>
      <c r="D2" s="605"/>
      <c r="E2" s="605"/>
      <c r="F2" s="608"/>
      <c r="G2" s="609"/>
      <c r="H2" s="610"/>
    </row>
    <row r="3" spans="1:8" customFormat="1" ht="15.75">
      <c r="A3" s="539"/>
      <c r="B3" s="551" t="s">
        <v>384</v>
      </c>
      <c r="C3" s="551"/>
      <c r="D3" s="614"/>
      <c r="E3" s="615"/>
      <c r="F3" s="611"/>
      <c r="G3" s="612"/>
      <c r="H3" s="613"/>
    </row>
    <row r="4" spans="1:8" customFormat="1" ht="15.75">
      <c r="A4" s="77"/>
      <c r="B4" s="602" t="s">
        <v>81</v>
      </c>
      <c r="C4" s="603"/>
      <c r="D4" s="603"/>
      <c r="E4" s="603"/>
      <c r="F4" s="316"/>
      <c r="G4" s="316"/>
      <c r="H4" s="316"/>
    </row>
    <row r="5" spans="1:8" customFormat="1" ht="15.75">
      <c r="A5" s="155"/>
      <c r="B5" s="230"/>
      <c r="C5" s="231"/>
      <c r="D5" s="232" t="s">
        <v>19</v>
      </c>
      <c r="E5" s="233"/>
      <c r="F5" s="233"/>
      <c r="G5" s="233"/>
      <c r="H5" s="233"/>
    </row>
    <row r="6" spans="1:8" customFormat="1" ht="15.75">
      <c r="A6" s="121" t="s">
        <v>85</v>
      </c>
      <c r="B6" s="77"/>
      <c r="C6" s="68"/>
      <c r="D6" s="77"/>
      <c r="E6" s="77"/>
      <c r="F6" s="166" t="s">
        <v>5</v>
      </c>
      <c r="G6" s="166" t="s">
        <v>1</v>
      </c>
      <c r="H6" s="167" t="s">
        <v>2</v>
      </c>
    </row>
    <row r="7" spans="1:8" customFormat="1" ht="15.75">
      <c r="A7" s="121" t="s">
        <v>20</v>
      </c>
      <c r="B7" s="115">
        <v>870354</v>
      </c>
      <c r="C7" s="68"/>
      <c r="D7" s="586" t="s">
        <v>22</v>
      </c>
      <c r="E7" s="586"/>
      <c r="F7" s="306">
        <v>5</v>
      </c>
      <c r="G7" s="306">
        <v>0</v>
      </c>
      <c r="H7" s="168">
        <v>0</v>
      </c>
    </row>
    <row r="8" spans="1:8" customFormat="1" ht="15.75">
      <c r="A8" s="121" t="s">
        <v>21</v>
      </c>
      <c r="B8" s="115">
        <v>1048</v>
      </c>
      <c r="C8" s="56"/>
      <c r="D8" s="586" t="s">
        <v>24</v>
      </c>
      <c r="E8" s="586"/>
      <c r="F8" s="306">
        <v>6</v>
      </c>
      <c r="G8" s="306">
        <v>0</v>
      </c>
      <c r="H8" s="168">
        <v>0</v>
      </c>
    </row>
    <row r="9" spans="1:8" customFormat="1" ht="15.75">
      <c r="A9" s="121" t="s">
        <v>23</v>
      </c>
      <c r="B9" s="115">
        <v>70352</v>
      </c>
      <c r="C9" s="56"/>
      <c r="D9" s="68"/>
      <c r="E9" s="68"/>
      <c r="F9" s="68"/>
      <c r="G9" s="68"/>
      <c r="H9" s="92"/>
    </row>
    <row r="10" spans="1:8" customFormat="1" ht="15.75">
      <c r="A10" s="77"/>
      <c r="B10" s="121"/>
      <c r="C10" s="56"/>
      <c r="D10" s="68"/>
      <c r="E10" s="56"/>
      <c r="F10" s="56"/>
      <c r="G10" s="56"/>
      <c r="H10" s="92"/>
    </row>
    <row r="11" spans="1:8" customFormat="1" ht="15.75">
      <c r="A11" s="121" t="s">
        <v>25</v>
      </c>
      <c r="B11" s="86">
        <f>B7/6</f>
        <v>145059</v>
      </c>
      <c r="C11" s="56"/>
      <c r="D11" s="68"/>
      <c r="E11" s="68"/>
      <c r="F11" s="68"/>
      <c r="G11" s="68"/>
      <c r="H11" s="92"/>
    </row>
    <row r="12" spans="1:8" customFormat="1" ht="15.75">
      <c r="A12" s="182" t="s">
        <v>290</v>
      </c>
      <c r="B12" s="86" t="s">
        <v>299</v>
      </c>
      <c r="C12" s="68"/>
      <c r="D12" s="68"/>
      <c r="E12" s="68"/>
      <c r="F12" s="68"/>
      <c r="G12" s="68"/>
      <c r="H12" s="92"/>
    </row>
    <row r="13" spans="1:8" customFormat="1" ht="15.75">
      <c r="A13" s="123"/>
      <c r="B13" s="68"/>
      <c r="C13" s="68"/>
      <c r="D13" s="68"/>
      <c r="E13" s="68"/>
      <c r="F13" s="68"/>
      <c r="G13" s="68"/>
      <c r="H13" s="92"/>
    </row>
    <row r="14" spans="1:8" customFormat="1" ht="15.75">
      <c r="A14" s="591" t="s">
        <v>26</v>
      </c>
      <c r="B14" s="306" t="s">
        <v>27</v>
      </c>
      <c r="C14" s="586" t="s">
        <v>79</v>
      </c>
      <c r="D14" s="586"/>
      <c r="E14" s="586"/>
      <c r="F14" s="606" t="s">
        <v>86</v>
      </c>
      <c r="G14" s="588" t="s">
        <v>87</v>
      </c>
      <c r="H14" s="581" t="s">
        <v>28</v>
      </c>
    </row>
    <row r="15" spans="1:8" customFormat="1" ht="15.75">
      <c r="A15" s="591"/>
      <c r="B15" s="307" t="s">
        <v>29</v>
      </c>
      <c r="C15" s="306" t="s">
        <v>5</v>
      </c>
      <c r="D15" s="306" t="s">
        <v>30</v>
      </c>
      <c r="E15" s="306" t="s">
        <v>31</v>
      </c>
      <c r="F15" s="590"/>
      <c r="G15" s="588"/>
      <c r="H15" s="581"/>
    </row>
    <row r="16" spans="1:8" customFormat="1" ht="18">
      <c r="A16" s="200"/>
      <c r="B16" s="201"/>
      <c r="C16" s="199"/>
      <c r="D16" s="199"/>
      <c r="E16" s="199"/>
      <c r="F16" s="202"/>
      <c r="G16" s="202"/>
      <c r="H16" s="203"/>
    </row>
    <row r="17" spans="1:8" customFormat="1" ht="15.75">
      <c r="A17" s="62" t="s">
        <v>254</v>
      </c>
      <c r="B17" s="56" t="s">
        <v>107</v>
      </c>
      <c r="C17" s="67">
        <v>60129</v>
      </c>
      <c r="D17" s="67">
        <v>111</v>
      </c>
      <c r="E17" s="67">
        <v>7723</v>
      </c>
      <c r="F17" s="69">
        <f>D17*100/C17</f>
        <v>0.18460310332784513</v>
      </c>
      <c r="G17" s="69">
        <f>E17*100/C17</f>
        <v>12.844051954963495</v>
      </c>
      <c r="H17" s="65"/>
    </row>
    <row r="18" spans="1:8" customFormat="1" ht="15.75">
      <c r="A18" s="56"/>
      <c r="B18" s="62" t="s">
        <v>374</v>
      </c>
      <c r="C18" s="67"/>
      <c r="D18" s="67"/>
      <c r="E18" s="67"/>
      <c r="F18" s="69"/>
      <c r="G18" s="69"/>
      <c r="H18" s="65"/>
    </row>
    <row r="19" spans="1:8" customFormat="1" ht="15.75">
      <c r="A19" s="56"/>
      <c r="B19" s="56" t="s">
        <v>376</v>
      </c>
      <c r="C19" s="67">
        <v>10303</v>
      </c>
      <c r="D19" s="67">
        <v>0</v>
      </c>
      <c r="E19" s="67">
        <v>231</v>
      </c>
      <c r="F19" s="69">
        <f>D19*100/C19</f>
        <v>0</v>
      </c>
      <c r="G19" s="69">
        <f>E19*100/C19</f>
        <v>2.2420654178394641</v>
      </c>
      <c r="H19" s="65"/>
    </row>
    <row r="20" spans="1:8" customFormat="1" ht="15.75">
      <c r="A20" s="56"/>
      <c r="B20" s="56" t="s">
        <v>575</v>
      </c>
      <c r="C20" s="445">
        <v>17195</v>
      </c>
      <c r="D20" s="445">
        <v>0</v>
      </c>
      <c r="E20" s="445">
        <v>2002</v>
      </c>
      <c r="F20" s="69">
        <f t="shared" ref="F20" si="0">D20*100/C20</f>
        <v>0</v>
      </c>
      <c r="G20" s="69">
        <f t="shared" ref="G20" si="1">E20*100/C20</f>
        <v>11.642919453329457</v>
      </c>
      <c r="H20" s="65"/>
    </row>
    <row r="21" spans="1:8" customFormat="1" ht="15.75">
      <c r="A21" s="56"/>
      <c r="B21" s="56" t="s">
        <v>645</v>
      </c>
      <c r="C21" s="445">
        <v>8478</v>
      </c>
      <c r="D21" s="445">
        <v>0</v>
      </c>
      <c r="E21" s="445">
        <v>0</v>
      </c>
      <c r="F21" s="69">
        <f t="shared" ref="F21" si="2">D21*100/C21</f>
        <v>0</v>
      </c>
      <c r="G21" s="69">
        <f t="shared" ref="G21" si="3">E21*100/C21</f>
        <v>0</v>
      </c>
      <c r="H21" s="457"/>
    </row>
    <row r="22" spans="1:8" customFormat="1" ht="15.75">
      <c r="A22" s="56"/>
      <c r="B22" s="56"/>
      <c r="C22" s="445"/>
      <c r="D22" s="445"/>
      <c r="E22" s="445"/>
      <c r="F22" s="69"/>
      <c r="G22" s="69"/>
      <c r="H22" s="457"/>
    </row>
    <row r="23" spans="1:8" customFormat="1" ht="15.75">
      <c r="A23" s="56"/>
      <c r="B23" s="63" t="s">
        <v>8</v>
      </c>
      <c r="C23" s="64">
        <f>SUM(C17:C21)</f>
        <v>96105</v>
      </c>
      <c r="D23" s="64">
        <f>SUM(D17:D21)</f>
        <v>111</v>
      </c>
      <c r="E23" s="64">
        <f>SUM(E17:E21)</f>
        <v>9956</v>
      </c>
      <c r="F23" s="65">
        <f>D23*100/C23</f>
        <v>0.11549867332604963</v>
      </c>
      <c r="G23" s="65">
        <f>E23*100/C23</f>
        <v>10.359502627334686</v>
      </c>
      <c r="H23" s="65">
        <f>(C23-145059)*100/145059</f>
        <v>-33.747647508944638</v>
      </c>
    </row>
    <row r="24" spans="1:8" customFormat="1" ht="15.75">
      <c r="A24" s="162"/>
      <c r="B24" s="63"/>
      <c r="C24" s="64"/>
      <c r="D24" s="64"/>
      <c r="E24" s="64"/>
      <c r="F24" s="65"/>
      <c r="G24" s="65"/>
      <c r="H24" s="65"/>
    </row>
    <row r="25" spans="1:8" customFormat="1" ht="15.75">
      <c r="A25" s="162" t="s">
        <v>256</v>
      </c>
      <c r="B25" s="56" t="s">
        <v>128</v>
      </c>
      <c r="C25" s="67">
        <v>55224</v>
      </c>
      <c r="D25" s="67">
        <v>4</v>
      </c>
      <c r="E25" s="67">
        <v>1219</v>
      </c>
      <c r="F25" s="69">
        <f>D25*100/C25</f>
        <v>7.2432275822106327E-3</v>
      </c>
      <c r="G25" s="69">
        <f>E25*100/C25</f>
        <v>2.2073736056786903</v>
      </c>
      <c r="H25" s="65"/>
    </row>
    <row r="26" spans="1:8" customFormat="1" ht="15.75">
      <c r="A26" s="162"/>
      <c r="B26" s="56" t="s">
        <v>127</v>
      </c>
      <c r="C26" s="67">
        <v>12156</v>
      </c>
      <c r="D26" s="67">
        <v>0</v>
      </c>
      <c r="E26" s="67">
        <v>349</v>
      </c>
      <c r="F26" s="69">
        <f>D26*100/C26</f>
        <v>0</v>
      </c>
      <c r="G26" s="69">
        <f>E26*100/C26</f>
        <v>2.8710102007239224</v>
      </c>
      <c r="H26" s="450"/>
    </row>
    <row r="27" spans="1:8" customFormat="1" ht="15.75">
      <c r="A27" s="162"/>
      <c r="B27" s="62" t="s">
        <v>374</v>
      </c>
      <c r="H27" s="65"/>
    </row>
    <row r="28" spans="1:8" customFormat="1" ht="15.75">
      <c r="A28" s="56"/>
      <c r="B28" s="56" t="s">
        <v>375</v>
      </c>
      <c r="C28" s="59">
        <v>62932</v>
      </c>
      <c r="D28" s="59">
        <v>0</v>
      </c>
      <c r="E28" s="59">
        <v>6404</v>
      </c>
      <c r="F28" s="60">
        <f>D28*100/C28</f>
        <v>0</v>
      </c>
      <c r="G28" s="60">
        <f>E28*100/C28</f>
        <v>10.176063052183309</v>
      </c>
      <c r="H28" s="65"/>
    </row>
    <row r="29" spans="1:8" customFormat="1" ht="15.75">
      <c r="A29" s="56"/>
      <c r="B29" s="56" t="s">
        <v>376</v>
      </c>
      <c r="H29" s="65"/>
    </row>
    <row r="30" spans="1:8" customFormat="1" ht="15.75">
      <c r="A30" s="56"/>
      <c r="B30" s="56" t="s">
        <v>575</v>
      </c>
      <c r="H30" s="434"/>
    </row>
    <row r="31" spans="1:8" customFormat="1" ht="15.75">
      <c r="A31" s="56"/>
      <c r="B31" s="56" t="s">
        <v>645</v>
      </c>
      <c r="H31" s="457"/>
    </row>
    <row r="32" spans="1:8" customFormat="1" ht="15.75">
      <c r="A32" s="56"/>
      <c r="B32" s="62" t="s">
        <v>97</v>
      </c>
      <c r="H32" s="65"/>
    </row>
    <row r="33" spans="1:8" customFormat="1" ht="15.75">
      <c r="A33" s="56"/>
      <c r="B33" s="56" t="s">
        <v>646</v>
      </c>
      <c r="C33" s="67">
        <v>6818</v>
      </c>
      <c r="D33" s="67">
        <v>0</v>
      </c>
      <c r="E33" s="67">
        <v>10</v>
      </c>
      <c r="F33" s="60">
        <f>D33*100/C33</f>
        <v>0</v>
      </c>
      <c r="G33" s="60">
        <f>E33*100/C33</f>
        <v>0.14667057788207685</v>
      </c>
      <c r="H33" s="65"/>
    </row>
    <row r="34" spans="1:8" customFormat="1" ht="15.75">
      <c r="A34" s="56"/>
      <c r="B34" s="56" t="s">
        <v>647</v>
      </c>
      <c r="C34" s="67">
        <v>5366</v>
      </c>
      <c r="D34" s="67">
        <v>0</v>
      </c>
      <c r="E34" s="67">
        <v>7</v>
      </c>
      <c r="F34" s="60">
        <f t="shared" ref="F34:F35" si="4">D34*100/C34</f>
        <v>0</v>
      </c>
      <c r="G34" s="60">
        <f t="shared" ref="G34:G35" si="5">E34*100/C34</f>
        <v>0.13045098770033545</v>
      </c>
      <c r="H34" s="65"/>
    </row>
    <row r="35" spans="1:8" customFormat="1" ht="15.75">
      <c r="A35" s="56"/>
      <c r="B35" s="56" t="s">
        <v>648</v>
      </c>
      <c r="C35" s="67">
        <v>6974</v>
      </c>
      <c r="D35" s="67">
        <v>0</v>
      </c>
      <c r="E35" s="67">
        <v>842</v>
      </c>
      <c r="F35" s="60">
        <f t="shared" si="4"/>
        <v>0</v>
      </c>
      <c r="G35" s="60">
        <f t="shared" si="5"/>
        <v>12.073415543447089</v>
      </c>
      <c r="H35" s="457"/>
    </row>
    <row r="36" spans="1:8" customFormat="1" ht="15.75">
      <c r="A36" s="56"/>
      <c r="B36" s="62"/>
      <c r="H36" s="65"/>
    </row>
    <row r="37" spans="1:8" customFormat="1" ht="15.75">
      <c r="A37" s="56"/>
      <c r="B37" s="63" t="s">
        <v>8</v>
      </c>
      <c r="C37" s="64">
        <f>SUM(C25:C36)</f>
        <v>149470</v>
      </c>
      <c r="D37" s="64">
        <f>SUM(D25:D36)</f>
        <v>4</v>
      </c>
      <c r="E37" s="64">
        <f>SUM(E25:E36)</f>
        <v>8831</v>
      </c>
      <c r="F37" s="65">
        <f>D37*100/C37</f>
        <v>2.6761222987890547E-3</v>
      </c>
      <c r="G37" s="65">
        <f>E37*100/C37</f>
        <v>5.9082090051515355</v>
      </c>
      <c r="H37" s="65">
        <f>(C37-145059)*100/145059</f>
        <v>3.0408316615997628</v>
      </c>
    </row>
    <row r="38" spans="1:8" customFormat="1" ht="15.75">
      <c r="A38" s="56"/>
      <c r="B38" s="63"/>
      <c r="C38" s="64"/>
      <c r="D38" s="64"/>
      <c r="E38" s="64"/>
      <c r="F38" s="65"/>
      <c r="G38" s="65"/>
      <c r="H38" s="65"/>
    </row>
    <row r="39" spans="1:8" customFormat="1" ht="15.75">
      <c r="A39" s="62" t="s">
        <v>255</v>
      </c>
      <c r="B39" s="62" t="s">
        <v>97</v>
      </c>
      <c r="C39" s="67"/>
      <c r="D39" s="67"/>
      <c r="E39" s="67"/>
      <c r="F39" s="69"/>
      <c r="G39" s="69"/>
      <c r="H39" s="65"/>
    </row>
    <row r="40" spans="1:8" customFormat="1" ht="15.75">
      <c r="A40" s="162"/>
      <c r="B40" s="61" t="s">
        <v>373</v>
      </c>
      <c r="C40" s="67">
        <v>167550</v>
      </c>
      <c r="D40" s="67">
        <v>247</v>
      </c>
      <c r="E40" s="67">
        <v>20939</v>
      </c>
      <c r="F40" s="69">
        <f>D40*100/C40</f>
        <v>0.14741868099074903</v>
      </c>
      <c r="G40" s="69">
        <f>E40*100/C40</f>
        <v>12.497165025365563</v>
      </c>
      <c r="H40" s="65"/>
    </row>
    <row r="41" spans="1:8" customFormat="1" ht="15.75">
      <c r="A41" s="162"/>
      <c r="B41" s="56" t="s">
        <v>646</v>
      </c>
      <c r="H41" s="65"/>
    </row>
    <row r="42" spans="1:8" customFormat="1" ht="15.75">
      <c r="A42" s="162"/>
      <c r="B42" s="56" t="s">
        <v>647</v>
      </c>
      <c r="H42" s="65"/>
    </row>
    <row r="43" spans="1:8" customFormat="1" ht="15.75">
      <c r="A43" s="162"/>
      <c r="B43" s="56" t="s">
        <v>648</v>
      </c>
      <c r="H43" s="457"/>
    </row>
    <row r="44" spans="1:8" customFormat="1" ht="15.75">
      <c r="A44" s="162"/>
      <c r="B44" s="63" t="s">
        <v>649</v>
      </c>
      <c r="H44" s="457"/>
    </row>
    <row r="45" spans="1:8" customFormat="1" ht="15.75">
      <c r="A45" s="162"/>
      <c r="B45" s="68" t="s">
        <v>650</v>
      </c>
      <c r="C45" s="456">
        <v>9620</v>
      </c>
      <c r="D45" s="456">
        <v>0</v>
      </c>
      <c r="E45" s="456">
        <v>93</v>
      </c>
      <c r="F45" s="69">
        <f>D45*100/C45</f>
        <v>0</v>
      </c>
      <c r="G45" s="69">
        <f>E45*100/C45</f>
        <v>0.96673596673596673</v>
      </c>
      <c r="H45" s="457"/>
    </row>
    <row r="46" spans="1:8" customFormat="1" ht="15.75">
      <c r="A46" s="162"/>
      <c r="B46" s="56"/>
      <c r="H46" s="450"/>
    </row>
    <row r="47" spans="1:8" customFormat="1" ht="15.75">
      <c r="A47" s="162"/>
      <c r="B47" s="63" t="s">
        <v>8</v>
      </c>
      <c r="C47" s="64">
        <f>SUM(C39:C45)</f>
        <v>177170</v>
      </c>
      <c r="D47" s="64">
        <f t="shared" ref="D47:E47" si="6">SUM(D39:D45)</f>
        <v>247</v>
      </c>
      <c r="E47" s="64">
        <f t="shared" si="6"/>
        <v>21032</v>
      </c>
      <c r="F47" s="65">
        <f>D47*100/C47</f>
        <v>0.139414122029689</v>
      </c>
      <c r="G47" s="65">
        <f>E47*100/C47</f>
        <v>11.871084269345825</v>
      </c>
      <c r="H47" s="65">
        <f>(C47-145059)*100/145059</f>
        <v>22.136509971804575</v>
      </c>
    </row>
    <row r="48" spans="1:8" customFormat="1" ht="15.75">
      <c r="A48" s="56"/>
      <c r="B48" s="56"/>
      <c r="C48" s="67"/>
      <c r="D48" s="67"/>
      <c r="E48" s="67"/>
      <c r="F48" s="69"/>
      <c r="G48" s="69"/>
      <c r="H48" s="65"/>
    </row>
    <row r="49" spans="1:8" customFormat="1" ht="15.75">
      <c r="A49" s="62" t="s">
        <v>397</v>
      </c>
      <c r="B49" s="56" t="s">
        <v>130</v>
      </c>
      <c r="C49" s="67">
        <v>43989</v>
      </c>
      <c r="D49" s="67">
        <v>181</v>
      </c>
      <c r="E49" s="67">
        <v>1728</v>
      </c>
      <c r="F49" s="69">
        <f>D49*100/C49</f>
        <v>0.4114665029893837</v>
      </c>
      <c r="G49" s="69">
        <f>E49*100/C49</f>
        <v>3.9282547909704699</v>
      </c>
      <c r="H49" s="65"/>
    </row>
    <row r="50" spans="1:8" customFormat="1" ht="15.75">
      <c r="A50" s="56"/>
      <c r="B50" s="56" t="s">
        <v>131</v>
      </c>
      <c r="C50" s="67">
        <v>91934</v>
      </c>
      <c r="D50" s="67">
        <v>112</v>
      </c>
      <c r="E50" s="67">
        <v>11366</v>
      </c>
      <c r="F50" s="69">
        <f>D50*100/C50</f>
        <v>0.12182652772641242</v>
      </c>
      <c r="G50" s="69">
        <f>E50*100/C50</f>
        <v>12.363217090521461</v>
      </c>
      <c r="H50" s="65"/>
    </row>
    <row r="51" spans="1:8" customFormat="1" ht="15.75">
      <c r="A51" s="62"/>
      <c r="B51" s="56" t="s">
        <v>129</v>
      </c>
      <c r="C51" s="67">
        <v>17030</v>
      </c>
      <c r="D51" s="67">
        <v>0</v>
      </c>
      <c r="E51" s="67">
        <v>245</v>
      </c>
      <c r="F51" s="69">
        <f>D51*100/C51</f>
        <v>0</v>
      </c>
      <c r="G51" s="69">
        <f>E51*100/C51</f>
        <v>1.4386376981796829</v>
      </c>
      <c r="H51" s="65"/>
    </row>
    <row r="52" spans="1:8" customFormat="1" ht="15.75">
      <c r="A52" s="62"/>
      <c r="B52" s="56"/>
      <c r="C52" s="67"/>
      <c r="D52" s="67"/>
      <c r="E52" s="67"/>
      <c r="F52" s="69"/>
      <c r="G52" s="69"/>
      <c r="H52" s="450"/>
    </row>
    <row r="53" spans="1:8" customFormat="1" ht="15.75">
      <c r="A53" s="62"/>
      <c r="B53" s="63" t="s">
        <v>8</v>
      </c>
      <c r="C53" s="64">
        <f>SUM(C49:C51)</f>
        <v>152953</v>
      </c>
      <c r="D53" s="64">
        <f>SUM(D49:D51)</f>
        <v>293</v>
      </c>
      <c r="E53" s="64">
        <f>SUM(E49:E51)</f>
        <v>13339</v>
      </c>
      <c r="F53" s="65">
        <f>D53*100/C53</f>
        <v>0.19156211385196759</v>
      </c>
      <c r="G53" s="65">
        <f>E53*100/C53</f>
        <v>8.7209796473426469</v>
      </c>
      <c r="H53" s="65">
        <f>(C53-145059)*100/145059</f>
        <v>5.4419236310742525</v>
      </c>
    </row>
    <row r="54" spans="1:8" customFormat="1" ht="15.75">
      <c r="A54" s="62"/>
      <c r="B54" s="56"/>
      <c r="C54" s="67"/>
      <c r="D54" s="67"/>
      <c r="E54" s="67"/>
      <c r="F54" s="67"/>
      <c r="G54" s="67"/>
      <c r="H54" s="67"/>
    </row>
    <row r="55" spans="1:8" customFormat="1" ht="15.75">
      <c r="A55" s="62" t="s">
        <v>136</v>
      </c>
      <c r="B55" s="56" t="s">
        <v>133</v>
      </c>
      <c r="C55" s="67">
        <v>21360</v>
      </c>
      <c r="D55" s="67">
        <v>5</v>
      </c>
      <c r="E55" s="67">
        <v>2001</v>
      </c>
      <c r="F55" s="69">
        <f>D55*100/C55</f>
        <v>2.3408239700374533E-2</v>
      </c>
      <c r="G55" s="69">
        <f>E55*100/C55</f>
        <v>9.367977528089888</v>
      </c>
      <c r="H55" s="65"/>
    </row>
    <row r="56" spans="1:8" customFormat="1" ht="15.75">
      <c r="A56" s="62"/>
      <c r="B56" s="56" t="s">
        <v>134</v>
      </c>
      <c r="C56" s="67">
        <v>29001</v>
      </c>
      <c r="D56" s="67">
        <v>0</v>
      </c>
      <c r="E56" s="67">
        <v>4523</v>
      </c>
      <c r="F56" s="69">
        <f>D56*100/C56</f>
        <v>0</v>
      </c>
      <c r="G56" s="69">
        <f>E56*100/C56</f>
        <v>15.596013930554118</v>
      </c>
      <c r="H56" s="434"/>
    </row>
    <row r="57" spans="1:8" customFormat="1" ht="15.75">
      <c r="A57" s="62"/>
      <c r="B57" s="56" t="s">
        <v>132</v>
      </c>
      <c r="C57" s="67">
        <v>22422</v>
      </c>
      <c r="D57" s="67">
        <v>0</v>
      </c>
      <c r="E57" s="67">
        <v>2765</v>
      </c>
      <c r="F57" s="69">
        <f>D57*100/C57</f>
        <v>0</v>
      </c>
      <c r="G57" s="69">
        <f>E57*100/C57</f>
        <v>12.331638569262331</v>
      </c>
      <c r="H57" s="434"/>
    </row>
    <row r="58" spans="1:8" customFormat="1" ht="15.75">
      <c r="A58" s="62"/>
      <c r="B58" s="63" t="s">
        <v>649</v>
      </c>
      <c r="C58" s="67"/>
      <c r="D58" s="67"/>
      <c r="E58" s="67"/>
      <c r="F58" s="69"/>
      <c r="G58" s="69"/>
      <c r="H58" s="457"/>
    </row>
    <row r="59" spans="1:8" customFormat="1" ht="15.75">
      <c r="A59" s="62"/>
      <c r="B59" s="68" t="s">
        <v>651</v>
      </c>
      <c r="C59" s="67">
        <v>28345</v>
      </c>
      <c r="D59" s="67">
        <v>136</v>
      </c>
      <c r="E59" s="67">
        <v>1138</v>
      </c>
      <c r="F59" s="69">
        <f>D59*100/C59</f>
        <v>0.47980243429176223</v>
      </c>
      <c r="G59" s="69">
        <f>E59*100/C59</f>
        <v>4.0148174281178335</v>
      </c>
      <c r="H59" s="457"/>
    </row>
    <row r="60" spans="1:8" customFormat="1" ht="15.75">
      <c r="A60" s="62"/>
      <c r="B60" s="68" t="s">
        <v>650</v>
      </c>
      <c r="C60" s="67"/>
      <c r="D60" s="67"/>
      <c r="E60" s="67"/>
      <c r="F60" s="69"/>
      <c r="G60" s="69"/>
      <c r="H60" s="457"/>
    </row>
    <row r="61" spans="1:8" customFormat="1" ht="15.75">
      <c r="A61" s="62"/>
      <c r="B61" s="62" t="s">
        <v>576</v>
      </c>
      <c r="C61" s="67"/>
      <c r="D61" s="67"/>
      <c r="E61" s="67"/>
      <c r="F61" s="69"/>
      <c r="G61" s="69"/>
      <c r="H61" s="434"/>
    </row>
    <row r="62" spans="1:8" customFormat="1" ht="15.75">
      <c r="A62" s="62"/>
      <c r="B62" s="56" t="s">
        <v>581</v>
      </c>
      <c r="C62" s="445">
        <v>3966</v>
      </c>
      <c r="D62" s="445">
        <v>0</v>
      </c>
      <c r="E62" s="445">
        <v>0</v>
      </c>
      <c r="F62" s="69">
        <f>D62*100/C62</f>
        <v>0</v>
      </c>
      <c r="G62" s="69">
        <f>E62*100/C62</f>
        <v>0</v>
      </c>
      <c r="H62" s="434"/>
    </row>
    <row r="63" spans="1:8" customFormat="1" ht="15.75">
      <c r="A63" s="63"/>
      <c r="B63" s="61" t="s">
        <v>578</v>
      </c>
      <c r="C63" s="445">
        <v>9967</v>
      </c>
      <c r="D63" s="445">
        <v>0</v>
      </c>
      <c r="E63" s="445">
        <v>16</v>
      </c>
      <c r="F63" s="69">
        <f t="shared" ref="F63:F67" si="7">D63*100/C63</f>
        <v>0</v>
      </c>
      <c r="G63" s="69">
        <f t="shared" ref="G63:G67" si="8">E63*100/C63</f>
        <v>0.16052974816895757</v>
      </c>
      <c r="H63" s="65"/>
    </row>
    <row r="64" spans="1:8" customFormat="1" ht="15.75">
      <c r="A64" s="63"/>
      <c r="B64" s="61" t="s">
        <v>577</v>
      </c>
      <c r="C64" s="445">
        <v>5118</v>
      </c>
      <c r="D64" s="445">
        <v>0</v>
      </c>
      <c r="E64" s="445">
        <v>437</v>
      </c>
      <c r="F64" s="69">
        <f t="shared" si="7"/>
        <v>0</v>
      </c>
      <c r="G64" s="69">
        <f t="shared" si="8"/>
        <v>8.5384915982805776</v>
      </c>
      <c r="H64" s="65"/>
    </row>
    <row r="65" spans="1:8" customFormat="1" ht="15.75">
      <c r="A65" s="63"/>
      <c r="B65" s="68" t="s">
        <v>579</v>
      </c>
      <c r="C65" s="445">
        <v>5471</v>
      </c>
      <c r="D65" s="445">
        <v>0</v>
      </c>
      <c r="E65" s="445">
        <v>664</v>
      </c>
      <c r="F65" s="69">
        <f t="shared" si="7"/>
        <v>0</v>
      </c>
      <c r="G65" s="69">
        <f t="shared" si="8"/>
        <v>12.136720891975873</v>
      </c>
      <c r="H65" s="65"/>
    </row>
    <row r="66" spans="1:8" customFormat="1" ht="15.75">
      <c r="A66" s="63"/>
      <c r="B66" s="68" t="s">
        <v>743</v>
      </c>
      <c r="C66" s="445">
        <v>3807</v>
      </c>
      <c r="D66" s="445">
        <v>0</v>
      </c>
      <c r="E66" s="445">
        <v>254</v>
      </c>
      <c r="F66" s="69">
        <f t="shared" si="7"/>
        <v>0</v>
      </c>
      <c r="G66" s="69">
        <f t="shared" si="8"/>
        <v>6.6719201470974516</v>
      </c>
      <c r="H66" s="434"/>
    </row>
    <row r="67" spans="1:8" customFormat="1" ht="15.75">
      <c r="A67" s="63"/>
      <c r="B67" s="68" t="s">
        <v>744</v>
      </c>
      <c r="C67" s="445">
        <v>4853</v>
      </c>
      <c r="D67" s="445">
        <v>0</v>
      </c>
      <c r="E67" s="445">
        <v>347</v>
      </c>
      <c r="F67" s="69">
        <f t="shared" si="7"/>
        <v>0</v>
      </c>
      <c r="G67" s="69">
        <f t="shared" si="8"/>
        <v>7.1502163610138059</v>
      </c>
      <c r="H67" s="434"/>
    </row>
    <row r="68" spans="1:8" customFormat="1" ht="15.75">
      <c r="A68" s="63"/>
      <c r="B68" s="56" t="s">
        <v>745</v>
      </c>
      <c r="C68" s="67">
        <v>6245</v>
      </c>
      <c r="D68" s="67">
        <v>0</v>
      </c>
      <c r="E68" s="67">
        <v>0</v>
      </c>
      <c r="F68" s="60">
        <f t="shared" ref="F68" si="9">D68*100/C68</f>
        <v>0</v>
      </c>
      <c r="G68" s="60">
        <f t="shared" ref="G68" si="10">E68*100/C68</f>
        <v>0</v>
      </c>
      <c r="H68" s="457"/>
    </row>
    <row r="69" spans="1:8" customFormat="1" ht="15.75">
      <c r="A69" s="63"/>
      <c r="B69" s="56"/>
      <c r="C69" s="67"/>
      <c r="D69" s="67"/>
      <c r="E69" s="67"/>
      <c r="F69" s="60"/>
      <c r="G69" s="60"/>
      <c r="H69" s="457"/>
    </row>
    <row r="70" spans="1:8" customFormat="1" ht="15.75">
      <c r="A70" s="63"/>
      <c r="B70" s="63" t="s">
        <v>8</v>
      </c>
      <c r="C70" s="64">
        <f>SUM(C55:C68)</f>
        <v>140555</v>
      </c>
      <c r="D70" s="64">
        <f t="shared" ref="D70:E70" si="11">SUM(D55:D68)</f>
        <v>141</v>
      </c>
      <c r="E70" s="64">
        <f t="shared" si="11"/>
        <v>12145</v>
      </c>
      <c r="F70" s="65">
        <f>D70*100/C70</f>
        <v>0.1003166020419053</v>
      </c>
      <c r="G70" s="65">
        <f>E70*100/C70</f>
        <v>8.6407456155953177</v>
      </c>
      <c r="H70" s="65">
        <f>(C70-145059)*100/145059</f>
        <v>-3.104943505745938</v>
      </c>
    </row>
    <row r="71" spans="1:8" customFormat="1" ht="15.75">
      <c r="A71" s="63"/>
      <c r="B71" s="56"/>
      <c r="C71" s="67"/>
      <c r="D71" s="67"/>
      <c r="E71" s="67"/>
      <c r="F71" s="69"/>
      <c r="G71" s="69"/>
      <c r="H71" s="65"/>
    </row>
    <row r="72" spans="1:8" customFormat="1" ht="15.75">
      <c r="A72" s="62" t="s">
        <v>582</v>
      </c>
      <c r="B72" s="56" t="s">
        <v>244</v>
      </c>
      <c r="C72" s="67">
        <v>41299</v>
      </c>
      <c r="D72" s="67">
        <v>0</v>
      </c>
      <c r="E72" s="67">
        <v>843</v>
      </c>
      <c r="F72" s="69">
        <f t="shared" ref="F72:F85" si="12">D72*100/C72</f>
        <v>0</v>
      </c>
      <c r="G72" s="69">
        <f t="shared" ref="G72:G85" si="13">E72*100/C72</f>
        <v>2.0412116516138403</v>
      </c>
      <c r="H72" s="65"/>
    </row>
    <row r="73" spans="1:8" customFormat="1" ht="15.75">
      <c r="A73" s="56"/>
      <c r="B73" s="56" t="s">
        <v>135</v>
      </c>
      <c r="C73" s="67">
        <v>34741</v>
      </c>
      <c r="D73" s="67">
        <v>53</v>
      </c>
      <c r="E73" s="67">
        <v>432</v>
      </c>
      <c r="F73" s="69">
        <f>D73*100/C73</f>
        <v>0.15255749690567341</v>
      </c>
      <c r="G73" s="69">
        <f>E73*100/C73</f>
        <v>1.2434875219481305</v>
      </c>
      <c r="H73" s="65"/>
    </row>
    <row r="74" spans="1:8" customFormat="1" ht="15.75">
      <c r="A74" s="56"/>
      <c r="B74" s="56" t="s">
        <v>272</v>
      </c>
      <c r="C74" s="67">
        <v>33198</v>
      </c>
      <c r="D74" s="67">
        <v>32</v>
      </c>
      <c r="E74" s="67">
        <v>2999</v>
      </c>
      <c r="F74" s="69">
        <f t="shared" si="12"/>
        <v>9.639134887643834E-2</v>
      </c>
      <c r="G74" s="69">
        <f t="shared" si="13"/>
        <v>9.033676727513706</v>
      </c>
      <c r="H74" s="65"/>
    </row>
    <row r="75" spans="1:8" customFormat="1" ht="15.75">
      <c r="A75" s="56"/>
      <c r="B75" s="62" t="s">
        <v>576</v>
      </c>
      <c r="C75" s="61"/>
      <c r="D75" s="61"/>
      <c r="E75" s="61"/>
      <c r="F75" s="61"/>
      <c r="G75" s="61"/>
      <c r="H75" s="65"/>
    </row>
    <row r="76" spans="1:8" customFormat="1" ht="15.75">
      <c r="A76" s="56"/>
      <c r="B76" s="56" t="s">
        <v>580</v>
      </c>
      <c r="C76" s="433">
        <v>44863</v>
      </c>
      <c r="D76" s="433">
        <v>167</v>
      </c>
      <c r="E76" s="433">
        <v>775</v>
      </c>
      <c r="F76" s="69">
        <f t="shared" ref="F76" si="14">D76*100/C76</f>
        <v>0.37224438847156899</v>
      </c>
      <c r="G76" s="69">
        <f t="shared" ref="G76" si="15">E76*100/C76</f>
        <v>1.7274814435057844</v>
      </c>
      <c r="H76" s="434"/>
    </row>
    <row r="77" spans="1:8" customFormat="1" ht="15.75">
      <c r="A77" s="56"/>
      <c r="B77" s="56" t="s">
        <v>581</v>
      </c>
      <c r="C77" s="61"/>
      <c r="D77" s="61"/>
      <c r="E77" s="61"/>
      <c r="F77" s="69"/>
      <c r="G77" s="69"/>
      <c r="H77" s="434"/>
    </row>
    <row r="78" spans="1:8" customFormat="1" ht="15.75">
      <c r="A78" s="56"/>
      <c r="B78" s="61" t="s">
        <v>578</v>
      </c>
      <c r="C78" s="61"/>
      <c r="D78" s="61"/>
      <c r="E78" s="61"/>
      <c r="F78" s="69"/>
      <c r="G78" s="69"/>
      <c r="H78" s="434"/>
    </row>
    <row r="79" spans="1:8" customFormat="1" ht="15.75">
      <c r="A79" s="56"/>
      <c r="B79" s="61" t="s">
        <v>577</v>
      </c>
      <c r="C79" s="61"/>
      <c r="D79" s="61"/>
      <c r="E79" s="61"/>
      <c r="F79" s="69"/>
      <c r="G79" s="69"/>
      <c r="H79" s="434"/>
    </row>
    <row r="80" spans="1:8" customFormat="1" ht="15.75">
      <c r="A80" s="56"/>
      <c r="B80" s="68" t="s">
        <v>579</v>
      </c>
      <c r="C80" s="61"/>
      <c r="D80" s="61"/>
      <c r="E80" s="61"/>
      <c r="F80" s="69"/>
      <c r="G80" s="69"/>
      <c r="H80" s="434"/>
    </row>
    <row r="81" spans="1:8" customFormat="1" ht="15.75">
      <c r="A81" s="56"/>
      <c r="B81" s="68" t="s">
        <v>743</v>
      </c>
      <c r="C81" s="61"/>
      <c r="D81" s="61"/>
      <c r="E81" s="61"/>
      <c r="F81" s="61"/>
      <c r="G81" s="61"/>
      <c r="H81" s="434"/>
    </row>
    <row r="82" spans="1:8" customFormat="1" ht="15.75">
      <c r="A82" s="56"/>
      <c r="B82" s="68" t="s">
        <v>744</v>
      </c>
      <c r="C82" s="61"/>
      <c r="D82" s="61"/>
      <c r="E82" s="61"/>
      <c r="F82" s="61"/>
      <c r="G82" s="61"/>
      <c r="H82" s="434"/>
    </row>
    <row r="83" spans="1:8" customFormat="1" ht="15.75">
      <c r="A83" s="56"/>
      <c r="B83" s="56" t="s">
        <v>745</v>
      </c>
      <c r="C83" s="67"/>
      <c r="D83" s="67"/>
      <c r="E83" s="67"/>
      <c r="F83" s="69"/>
      <c r="G83" s="69"/>
      <c r="H83" s="65"/>
    </row>
    <row r="84" spans="1:8" customFormat="1" ht="15.75">
      <c r="A84" s="56"/>
      <c r="B84" s="56"/>
      <c r="C84" s="67"/>
      <c r="D84" s="67"/>
      <c r="E84" s="67"/>
      <c r="F84" s="69"/>
      <c r="G84" s="69"/>
      <c r="H84" s="457"/>
    </row>
    <row r="85" spans="1:8" customFormat="1" ht="15.75">
      <c r="A85" s="56"/>
      <c r="B85" s="63" t="s">
        <v>8</v>
      </c>
      <c r="C85" s="64">
        <f>SUM(C72:C76)</f>
        <v>154101</v>
      </c>
      <c r="D85" s="64">
        <f>SUM(D72:D76)</f>
        <v>252</v>
      </c>
      <c r="E85" s="64">
        <f>SUM(E72:E76)</f>
        <v>5049</v>
      </c>
      <c r="F85" s="65">
        <f t="shared" si="12"/>
        <v>0.16352911402262152</v>
      </c>
      <c r="G85" s="65">
        <f t="shared" si="13"/>
        <v>3.2764226059532384</v>
      </c>
      <c r="H85" s="65">
        <f>(C85-145059)*100/145059</f>
        <v>6.233325750211983</v>
      </c>
    </row>
    <row r="86" spans="1:8" customFormat="1" ht="15.75">
      <c r="A86" s="56"/>
      <c r="B86" s="63"/>
      <c r="C86" s="64"/>
      <c r="D86" s="64"/>
      <c r="E86" s="64"/>
      <c r="F86" s="449"/>
      <c r="G86" s="449"/>
      <c r="H86" s="449"/>
    </row>
    <row r="87" spans="1:8" ht="15.75">
      <c r="A87" s="234"/>
      <c r="B87" s="616" t="s">
        <v>148</v>
      </c>
      <c r="C87" s="617"/>
      <c r="D87" s="616"/>
      <c r="E87" s="616"/>
      <c r="F87" s="236"/>
      <c r="G87" s="236"/>
      <c r="H87" s="236"/>
    </row>
    <row r="88" spans="1:8" ht="15.75">
      <c r="A88" s="155"/>
      <c r="B88" s="220"/>
      <c r="C88" s="237"/>
      <c r="D88" s="221"/>
      <c r="E88" s="221"/>
      <c r="F88" s="229"/>
      <c r="G88" s="229"/>
      <c r="H88" s="229"/>
    </row>
    <row r="89" spans="1:8">
      <c r="A89" s="77"/>
      <c r="B89" s="121"/>
      <c r="C89" s="68"/>
      <c r="D89" s="164" t="s">
        <v>19</v>
      </c>
      <c r="E89" s="219"/>
      <c r="F89" s="165"/>
      <c r="G89" s="165"/>
      <c r="H89" s="165"/>
    </row>
    <row r="90" spans="1:8">
      <c r="A90" s="121" t="s">
        <v>85</v>
      </c>
      <c r="B90" s="77"/>
      <c r="C90" s="68"/>
      <c r="D90" s="77"/>
      <c r="E90" s="77"/>
      <c r="F90" s="166" t="s">
        <v>5</v>
      </c>
      <c r="G90" s="166" t="s">
        <v>1</v>
      </c>
      <c r="H90" s="167" t="s">
        <v>2</v>
      </c>
    </row>
    <row r="91" spans="1:8">
      <c r="A91" s="121" t="s">
        <v>20</v>
      </c>
      <c r="B91" s="115">
        <v>1008039</v>
      </c>
      <c r="C91" s="68"/>
      <c r="D91" s="586" t="s">
        <v>22</v>
      </c>
      <c r="E91" s="586"/>
      <c r="F91" s="165">
        <v>10</v>
      </c>
      <c r="G91" s="165">
        <v>0</v>
      </c>
      <c r="H91" s="168">
        <v>0</v>
      </c>
    </row>
    <row r="92" spans="1:8">
      <c r="A92" s="121" t="s">
        <v>21</v>
      </c>
      <c r="B92" s="115">
        <v>1476</v>
      </c>
      <c r="C92" s="56"/>
      <c r="D92" s="586" t="s">
        <v>24</v>
      </c>
      <c r="E92" s="586"/>
      <c r="F92" s="219">
        <v>7</v>
      </c>
      <c r="G92" s="219">
        <v>0</v>
      </c>
      <c r="H92" s="168">
        <v>0</v>
      </c>
    </row>
    <row r="93" spans="1:8" ht="15.75">
      <c r="A93" s="121" t="s">
        <v>23</v>
      </c>
      <c r="B93" s="121">
        <v>37705</v>
      </c>
      <c r="C93" s="56"/>
      <c r="D93" s="68"/>
      <c r="E93" s="68"/>
      <c r="F93" s="68"/>
      <c r="G93" s="68"/>
      <c r="H93" s="92"/>
    </row>
    <row r="94" spans="1:8" ht="15.75">
      <c r="A94" s="77"/>
      <c r="B94" s="77"/>
      <c r="C94" s="56"/>
      <c r="D94" s="68"/>
      <c r="E94" s="56"/>
      <c r="F94" s="56"/>
      <c r="G94" s="56"/>
      <c r="H94" s="92"/>
    </row>
    <row r="95" spans="1:8" ht="15.75">
      <c r="A95" s="121" t="s">
        <v>25</v>
      </c>
      <c r="B95" s="134">
        <f>B91/7</f>
        <v>144005.57142857142</v>
      </c>
      <c r="C95" s="56"/>
      <c r="D95" s="68"/>
      <c r="E95" s="68"/>
      <c r="F95" s="68"/>
      <c r="G95" s="68"/>
      <c r="H95" s="92"/>
    </row>
    <row r="96" spans="1:8" ht="15.75">
      <c r="A96" s="182" t="s">
        <v>290</v>
      </c>
      <c r="B96" s="86" t="s">
        <v>606</v>
      </c>
      <c r="C96" s="68"/>
      <c r="D96" s="68"/>
      <c r="E96" s="68"/>
      <c r="F96" s="68"/>
      <c r="G96" s="68"/>
      <c r="H96" s="92"/>
    </row>
    <row r="97" spans="1:8" ht="15.75">
      <c r="A97" s="123"/>
      <c r="B97" s="56"/>
      <c r="C97" s="68"/>
      <c r="D97" s="68"/>
      <c r="E97" s="68"/>
      <c r="F97" s="68"/>
      <c r="G97" s="68"/>
      <c r="H97" s="92"/>
    </row>
    <row r="98" spans="1:8">
      <c r="A98" s="591" t="s">
        <v>26</v>
      </c>
      <c r="B98" s="219" t="s">
        <v>27</v>
      </c>
      <c r="C98" s="586" t="s">
        <v>79</v>
      </c>
      <c r="D98" s="586"/>
      <c r="E98" s="586"/>
      <c r="F98" s="587" t="s">
        <v>86</v>
      </c>
      <c r="G98" s="588" t="s">
        <v>87</v>
      </c>
      <c r="H98" s="581" t="s">
        <v>28</v>
      </c>
    </row>
    <row r="99" spans="1:8" ht="18" customHeight="1">
      <c r="A99" s="591"/>
      <c r="B99" s="222" t="s">
        <v>29</v>
      </c>
      <c r="C99" s="219" t="s">
        <v>5</v>
      </c>
      <c r="D99" s="219" t="s">
        <v>30</v>
      </c>
      <c r="E99" s="219" t="s">
        <v>31</v>
      </c>
      <c r="F99" s="587"/>
      <c r="G99" s="588"/>
      <c r="H99" s="581"/>
    </row>
    <row r="100" spans="1:8" ht="15" customHeight="1">
      <c r="A100" s="158"/>
      <c r="B100" s="107"/>
      <c r="C100" s="59"/>
      <c r="D100" s="59"/>
      <c r="E100" s="59"/>
      <c r="F100" s="122"/>
      <c r="G100" s="122"/>
      <c r="H100" s="172"/>
    </row>
    <row r="101" spans="1:8" ht="15" customHeight="1">
      <c r="A101" s="62" t="s">
        <v>139</v>
      </c>
      <c r="B101" s="100" t="s">
        <v>112</v>
      </c>
      <c r="C101" s="101">
        <v>97683</v>
      </c>
      <c r="D101" s="101">
        <v>259</v>
      </c>
      <c r="E101" s="101">
        <v>369</v>
      </c>
      <c r="F101" s="60">
        <f>D101*100/C101</f>
        <v>0.2651433719275616</v>
      </c>
      <c r="G101" s="60">
        <f>E101*100/C101</f>
        <v>0.37775252602807041</v>
      </c>
      <c r="H101" s="65"/>
    </row>
    <row r="102" spans="1:8" ht="15" customHeight="1">
      <c r="A102" s="62"/>
      <c r="B102" s="102" t="s">
        <v>138</v>
      </c>
      <c r="C102" s="101">
        <v>49532</v>
      </c>
      <c r="D102" s="101">
        <v>0</v>
      </c>
      <c r="E102" s="101">
        <v>163</v>
      </c>
      <c r="F102" s="60">
        <f>D102*100/C102</f>
        <v>0</v>
      </c>
      <c r="G102" s="60">
        <f>E102*100/C102</f>
        <v>0.32908019058386495</v>
      </c>
      <c r="H102" s="65"/>
    </row>
    <row r="103" spans="1:8" ht="15" customHeight="1">
      <c r="A103" s="62"/>
      <c r="B103" s="62" t="s">
        <v>630</v>
      </c>
      <c r="C103" s="67"/>
      <c r="D103" s="67"/>
      <c r="E103" s="67"/>
      <c r="F103" s="103"/>
      <c r="G103" s="69"/>
      <c r="H103" s="65"/>
    </row>
    <row r="104" spans="1:8" ht="15" customHeight="1">
      <c r="A104" s="62"/>
      <c r="B104" s="56" t="s">
        <v>631</v>
      </c>
      <c r="C104" s="67">
        <v>6910</v>
      </c>
      <c r="D104" s="67">
        <v>0</v>
      </c>
      <c r="E104" s="67">
        <v>0</v>
      </c>
      <c r="F104" s="60">
        <f>D104*100/C104</f>
        <v>0</v>
      </c>
      <c r="G104" s="60">
        <f>E104*100/C104</f>
        <v>0</v>
      </c>
      <c r="H104" s="457"/>
    </row>
    <row r="105" spans="1:8" ht="15" customHeight="1">
      <c r="A105" s="62"/>
      <c r="B105" s="56"/>
      <c r="C105" s="67"/>
      <c r="D105" s="67"/>
      <c r="E105" s="67"/>
      <c r="F105" s="103"/>
      <c r="G105" s="69"/>
      <c r="H105" s="457"/>
    </row>
    <row r="106" spans="1:8" ht="15" customHeight="1">
      <c r="A106" s="56"/>
      <c r="B106" s="63" t="s">
        <v>8</v>
      </c>
      <c r="C106" s="64">
        <f>SUM(C101:C104)</f>
        <v>154125</v>
      </c>
      <c r="D106" s="64">
        <f t="shared" ref="D106:E106" si="16">SUM(D101:D104)</f>
        <v>259</v>
      </c>
      <c r="E106" s="64">
        <f t="shared" si="16"/>
        <v>532</v>
      </c>
      <c r="F106" s="65">
        <f>D106*100/C106</f>
        <v>0.16804541768045417</v>
      </c>
      <c r="G106" s="65">
        <f>E106*100/C106</f>
        <v>0.34517437145174373</v>
      </c>
      <c r="H106" s="65">
        <f>(C106-144006)*100/144006</f>
        <v>7.0267905503937333</v>
      </c>
    </row>
    <row r="107" spans="1:8" ht="15" customHeight="1">
      <c r="A107" s="56"/>
      <c r="B107" s="56"/>
      <c r="C107" s="67"/>
      <c r="D107" s="67"/>
      <c r="E107" s="67"/>
      <c r="F107" s="67"/>
      <c r="G107" s="67"/>
      <c r="H107" s="67"/>
    </row>
    <row r="108" spans="1:8" ht="15" customHeight="1">
      <c r="A108" s="157" t="s">
        <v>638</v>
      </c>
      <c r="B108" s="56" t="s">
        <v>747</v>
      </c>
      <c r="C108" s="59">
        <v>49979</v>
      </c>
      <c r="D108" s="59">
        <v>52</v>
      </c>
      <c r="E108" s="59">
        <v>340</v>
      </c>
      <c r="F108" s="60">
        <f>D108*100/C108</f>
        <v>0.10404369835330839</v>
      </c>
      <c r="G108" s="60">
        <f>E108*100/C108</f>
        <v>0.68028572000240106</v>
      </c>
      <c r="H108" s="173"/>
    </row>
    <row r="109" spans="1:8" ht="15" customHeight="1">
      <c r="A109" s="157"/>
      <c r="B109" s="104" t="s">
        <v>137</v>
      </c>
      <c r="C109" s="59">
        <v>38096</v>
      </c>
      <c r="D109" s="59">
        <v>10</v>
      </c>
      <c r="E109" s="59">
        <v>12</v>
      </c>
      <c r="F109" s="60">
        <f>D109*100/C109</f>
        <v>2.624947501049979E-2</v>
      </c>
      <c r="G109" s="60">
        <f>E109*100/C109</f>
        <v>3.1499370012599746E-2</v>
      </c>
      <c r="H109" s="173"/>
    </row>
    <row r="110" spans="1:8" ht="15" customHeight="1">
      <c r="A110" s="158"/>
      <c r="B110" s="100" t="s">
        <v>748</v>
      </c>
      <c r="C110" s="105">
        <v>29024</v>
      </c>
      <c r="D110" s="105">
        <v>0</v>
      </c>
      <c r="E110" s="105">
        <v>1248</v>
      </c>
      <c r="F110" s="60">
        <f>D110*100/C110</f>
        <v>0</v>
      </c>
      <c r="G110" s="60">
        <f>E110*100/C110</f>
        <v>4.2998897464167589</v>
      </c>
      <c r="H110" s="173"/>
    </row>
    <row r="111" spans="1:8" ht="15" customHeight="1">
      <c r="A111" s="158"/>
      <c r="B111" s="106" t="s">
        <v>746</v>
      </c>
      <c r="C111" s="101">
        <v>21619</v>
      </c>
      <c r="D111" s="101">
        <v>0</v>
      </c>
      <c r="E111" s="101">
        <v>177</v>
      </c>
      <c r="F111" s="60">
        <f>D111*100/C111</f>
        <v>0</v>
      </c>
      <c r="G111" s="60">
        <f>E111*100/C111</f>
        <v>0.81872427031777606</v>
      </c>
      <c r="H111" s="173"/>
    </row>
    <row r="112" spans="1:8" ht="15" customHeight="1">
      <c r="A112" s="158"/>
      <c r="B112" s="107"/>
      <c r="C112" s="59"/>
      <c r="D112" s="59"/>
      <c r="E112" s="59"/>
      <c r="F112" s="108"/>
      <c r="G112" s="108"/>
      <c r="H112" s="173"/>
    </row>
    <row r="113" spans="1:8" ht="15" customHeight="1">
      <c r="A113" s="158"/>
      <c r="B113" s="63" t="s">
        <v>8</v>
      </c>
      <c r="C113" s="64">
        <f>SUM(C108:C112)</f>
        <v>138718</v>
      </c>
      <c r="D113" s="64">
        <f t="shared" ref="D113:E113" si="17">SUM(D108:D112)</f>
        <v>62</v>
      </c>
      <c r="E113" s="64">
        <f t="shared" si="17"/>
        <v>1777</v>
      </c>
      <c r="F113" s="65">
        <f>D113*100/C113</f>
        <v>4.469499271904151E-2</v>
      </c>
      <c r="G113" s="65">
        <f>E113*100/C113</f>
        <v>1.2810161622860767</v>
      </c>
      <c r="H113" s="430">
        <f>(C113-144006)*100/144006</f>
        <v>-3.6720692193380833</v>
      </c>
    </row>
    <row r="114" spans="1:8" ht="15" customHeight="1">
      <c r="A114" s="158"/>
      <c r="B114" s="63"/>
      <c r="C114" s="64"/>
      <c r="D114" s="64"/>
      <c r="E114" s="64"/>
      <c r="F114" s="65"/>
      <c r="G114" s="65"/>
      <c r="H114" s="65"/>
    </row>
    <row r="115" spans="1:8" ht="15.75">
      <c r="A115" s="62" t="s">
        <v>257</v>
      </c>
      <c r="B115" s="56" t="s">
        <v>286</v>
      </c>
      <c r="C115" s="67">
        <v>76989</v>
      </c>
      <c r="D115" s="67">
        <v>575</v>
      </c>
      <c r="E115" s="67">
        <v>13797</v>
      </c>
      <c r="F115" s="60">
        <f>D115*100/C115</f>
        <v>0.74685994103053688</v>
      </c>
      <c r="G115" s="60">
        <f>E115*100/C115</f>
        <v>17.920741924170986</v>
      </c>
      <c r="H115" s="65"/>
    </row>
    <row r="116" spans="1:8" ht="15.75">
      <c r="A116" s="62"/>
      <c r="B116" s="106" t="s">
        <v>141</v>
      </c>
      <c r="C116" s="101">
        <v>70442</v>
      </c>
      <c r="D116" s="101">
        <v>52</v>
      </c>
      <c r="E116" s="101">
        <v>9284</v>
      </c>
      <c r="F116" s="60">
        <f>D116*100/C116</f>
        <v>7.3819596263592746E-2</v>
      </c>
      <c r="G116" s="60">
        <f>E116*100/C116</f>
        <v>13.179637148292212</v>
      </c>
      <c r="H116" s="65"/>
    </row>
    <row r="117" spans="1:8" ht="15.75">
      <c r="A117" s="62"/>
      <c r="B117" s="461" t="s">
        <v>632</v>
      </c>
      <c r="C117" s="101"/>
      <c r="D117" s="101"/>
      <c r="E117" s="101"/>
      <c r="F117" s="60"/>
      <c r="G117" s="60"/>
      <c r="H117" s="457"/>
    </row>
    <row r="118" spans="1:8" ht="15.75">
      <c r="A118" s="62"/>
      <c r="B118" s="106" t="s">
        <v>633</v>
      </c>
      <c r="C118" s="101">
        <v>8244</v>
      </c>
      <c r="D118" s="101">
        <v>24</v>
      </c>
      <c r="E118" s="101">
        <v>107</v>
      </c>
      <c r="F118" s="60">
        <f>D118*100/C118</f>
        <v>0.29112081513828236</v>
      </c>
      <c r="G118" s="60">
        <f>E118*100/C118</f>
        <v>1.2979136341581756</v>
      </c>
      <c r="H118" s="457"/>
    </row>
    <row r="119" spans="1:8" ht="15.75">
      <c r="A119" s="62"/>
      <c r="B119" s="62"/>
      <c r="C119" s="67"/>
      <c r="D119" s="67"/>
      <c r="E119" s="67"/>
      <c r="F119" s="60"/>
      <c r="G119" s="60"/>
      <c r="H119" s="65"/>
    </row>
    <row r="120" spans="1:8" ht="15.75">
      <c r="A120" s="56"/>
      <c r="B120" s="63" t="s">
        <v>8</v>
      </c>
      <c r="C120" s="64">
        <f>SUM(C115:C119)</f>
        <v>155675</v>
      </c>
      <c r="D120" s="64">
        <f t="shared" ref="D120:E120" si="18">SUM(D115:D119)</f>
        <v>651</v>
      </c>
      <c r="E120" s="64">
        <f t="shared" si="18"/>
        <v>23188</v>
      </c>
      <c r="F120" s="65">
        <f>D120*100/C120</f>
        <v>0.41817889834591299</v>
      </c>
      <c r="G120" s="65">
        <f>E120*100/C120</f>
        <v>14.895134093463946</v>
      </c>
      <c r="H120" s="430">
        <f>(C120-144006)*100/144006</f>
        <v>8.1031345916142374</v>
      </c>
    </row>
    <row r="121" spans="1:8" ht="15.75">
      <c r="A121" s="56"/>
      <c r="B121" s="63"/>
      <c r="C121" s="64"/>
      <c r="D121" s="64"/>
      <c r="E121" s="64"/>
      <c r="F121" s="65"/>
      <c r="G121" s="65"/>
      <c r="H121" s="65"/>
    </row>
    <row r="122" spans="1:8" ht="15.75">
      <c r="A122" s="62" t="s">
        <v>258</v>
      </c>
      <c r="B122" s="68" t="s">
        <v>140</v>
      </c>
      <c r="C122" s="59">
        <v>114013</v>
      </c>
      <c r="D122" s="59">
        <v>91</v>
      </c>
      <c r="E122" s="59">
        <v>2299</v>
      </c>
      <c r="F122" s="60">
        <f>D122*100/C122</f>
        <v>7.9815459640567299E-2</v>
      </c>
      <c r="G122" s="60">
        <f>E122*100/C122</f>
        <v>2.0164367221281783</v>
      </c>
      <c r="H122" s="457"/>
    </row>
    <row r="123" spans="1:8" ht="15" customHeight="1">
      <c r="B123" s="461" t="s">
        <v>632</v>
      </c>
      <c r="C123" s="101"/>
      <c r="D123" s="101"/>
      <c r="E123" s="101"/>
      <c r="F123" s="60"/>
      <c r="G123" s="60"/>
      <c r="H123" s="65"/>
    </row>
    <row r="124" spans="1:8" ht="15" customHeight="1">
      <c r="A124" s="62"/>
      <c r="B124" s="106" t="s">
        <v>634</v>
      </c>
      <c r="C124" s="101">
        <v>25399</v>
      </c>
      <c r="D124" s="101">
        <v>0</v>
      </c>
      <c r="E124" s="101">
        <v>2048</v>
      </c>
      <c r="F124" s="60">
        <f>D124*100/C124</f>
        <v>0</v>
      </c>
      <c r="G124" s="60">
        <f>E124*100/C124</f>
        <v>8.0633095791172877</v>
      </c>
      <c r="H124" s="457"/>
    </row>
    <row r="125" spans="1:8" ht="15" customHeight="1">
      <c r="A125" s="62"/>
      <c r="B125" s="106" t="s">
        <v>633</v>
      </c>
      <c r="C125" s="101"/>
      <c r="D125" s="101"/>
      <c r="E125" s="101"/>
      <c r="F125" s="60"/>
      <c r="G125" s="60"/>
      <c r="H125" s="457"/>
    </row>
    <row r="126" spans="1:8" ht="15" customHeight="1">
      <c r="A126" s="62"/>
      <c r="B126" s="62" t="s">
        <v>676</v>
      </c>
      <c r="C126" s="101"/>
      <c r="D126" s="101"/>
      <c r="E126" s="101"/>
      <c r="F126" s="60"/>
      <c r="G126" s="60"/>
      <c r="H126" s="457"/>
    </row>
    <row r="127" spans="1:8" ht="15" customHeight="1">
      <c r="A127" s="62"/>
      <c r="B127" s="56" t="s">
        <v>677</v>
      </c>
      <c r="C127" s="101">
        <v>29700</v>
      </c>
      <c r="D127" s="101">
        <v>0</v>
      </c>
      <c r="E127" s="101">
        <v>896</v>
      </c>
      <c r="F127" s="60">
        <f>D127*100/C127</f>
        <v>0</v>
      </c>
      <c r="G127" s="60">
        <f>E127*100/C127</f>
        <v>3.0168350168350169</v>
      </c>
      <c r="H127" s="457"/>
    </row>
    <row r="128" spans="1:8" ht="15" customHeight="1">
      <c r="A128" s="62"/>
      <c r="B128" s="106" t="s">
        <v>852</v>
      </c>
      <c r="C128" s="101"/>
      <c r="D128" s="101"/>
      <c r="E128" s="101"/>
      <c r="F128" s="60"/>
      <c r="G128" s="60"/>
      <c r="H128" s="457"/>
    </row>
    <row r="129" spans="1:8" ht="15" customHeight="1">
      <c r="A129" s="62"/>
      <c r="B129" s="106" t="s">
        <v>678</v>
      </c>
      <c r="C129" s="101"/>
      <c r="D129" s="101"/>
      <c r="E129" s="101"/>
      <c r="F129" s="60"/>
      <c r="G129" s="60"/>
      <c r="H129" s="457"/>
    </row>
    <row r="130" spans="1:8" ht="15" customHeight="1">
      <c r="A130" s="158"/>
      <c r="B130" s="68"/>
      <c r="C130" s="59"/>
      <c r="D130" s="59"/>
      <c r="E130" s="59"/>
      <c r="F130" s="65"/>
      <c r="G130" s="65"/>
      <c r="H130" s="65"/>
    </row>
    <row r="131" spans="1:8" ht="15" customHeight="1">
      <c r="A131" s="158"/>
      <c r="B131" s="63" t="s">
        <v>8</v>
      </c>
      <c r="C131" s="64">
        <f>SUM(C122:C130)</f>
        <v>169112</v>
      </c>
      <c r="D131" s="64">
        <f>SUM(D122:D130)</f>
        <v>91</v>
      </c>
      <c r="E131" s="64">
        <f>SUM(E122:E130)</f>
        <v>5243</v>
      </c>
      <c r="F131" s="65">
        <f>D131*100/C131</f>
        <v>5.3810492454704574E-2</v>
      </c>
      <c r="G131" s="65">
        <f>E131*100/C131</f>
        <v>3.1003122191210557</v>
      </c>
      <c r="H131" s="430">
        <f>(C131-144006)*100/144006</f>
        <v>17.433995805730316</v>
      </c>
    </row>
    <row r="132" spans="1:8" ht="15" customHeight="1">
      <c r="A132" s="158"/>
      <c r="B132" s="63"/>
      <c r="C132" s="64"/>
      <c r="D132" s="64"/>
      <c r="E132" s="64"/>
      <c r="F132" s="65"/>
      <c r="G132" s="65"/>
      <c r="H132" s="65"/>
    </row>
    <row r="133" spans="1:8" ht="15.75">
      <c r="A133" s="62" t="s">
        <v>637</v>
      </c>
      <c r="B133" s="109" t="s">
        <v>750</v>
      </c>
      <c r="C133" s="110">
        <v>27792</v>
      </c>
      <c r="D133" s="110">
        <v>0</v>
      </c>
      <c r="E133" s="110">
        <v>0</v>
      </c>
      <c r="F133" s="60">
        <f>D133*100/C133</f>
        <v>0</v>
      </c>
      <c r="G133" s="60">
        <f>E133*100/C133</f>
        <v>0</v>
      </c>
      <c r="H133" s="67"/>
    </row>
    <row r="134" spans="1:8" ht="15.75">
      <c r="A134" s="62"/>
      <c r="B134" s="109" t="s">
        <v>749</v>
      </c>
      <c r="C134" s="110">
        <v>45247</v>
      </c>
      <c r="D134" s="110">
        <v>26</v>
      </c>
      <c r="E134" s="110">
        <v>9</v>
      </c>
      <c r="F134" s="60">
        <f>D134*100/C134</f>
        <v>5.7462373196012995E-2</v>
      </c>
      <c r="G134" s="60">
        <f>E134*100/C134</f>
        <v>1.9890821490927576E-2</v>
      </c>
      <c r="H134" s="67"/>
    </row>
    <row r="135" spans="1:8" ht="15.75">
      <c r="A135" s="62"/>
      <c r="B135" s="62" t="s">
        <v>679</v>
      </c>
      <c r="C135" s="67"/>
      <c r="D135" s="67"/>
      <c r="E135" s="67"/>
      <c r="F135" s="60"/>
      <c r="G135" s="60"/>
      <c r="H135" s="67"/>
    </row>
    <row r="136" spans="1:8" ht="15.75">
      <c r="A136" s="62"/>
      <c r="B136" s="56" t="s">
        <v>680</v>
      </c>
      <c r="C136" s="67">
        <v>52528</v>
      </c>
      <c r="D136" s="67">
        <v>100</v>
      </c>
      <c r="E136" s="67">
        <v>4120</v>
      </c>
      <c r="F136" s="60">
        <f>D136*100/C136</f>
        <v>0.19037465732561681</v>
      </c>
      <c r="G136" s="60">
        <f>E136*100/C136</f>
        <v>7.8434358818154131</v>
      </c>
      <c r="H136" s="67"/>
    </row>
    <row r="137" spans="1:8" ht="15.75">
      <c r="A137" s="62"/>
      <c r="B137" s="56" t="s">
        <v>681</v>
      </c>
      <c r="C137" s="67"/>
      <c r="D137" s="67"/>
      <c r="E137" s="67"/>
      <c r="F137" s="60"/>
      <c r="G137" s="60"/>
      <c r="H137" s="67"/>
    </row>
    <row r="138" spans="1:8" ht="15.75">
      <c r="A138" s="62"/>
      <c r="B138" s="56" t="s">
        <v>751</v>
      </c>
      <c r="C138" s="67"/>
      <c r="D138" s="67"/>
      <c r="E138" s="67"/>
      <c r="F138" s="60"/>
      <c r="G138" s="60"/>
      <c r="H138" s="67"/>
    </row>
    <row r="139" spans="1:8" ht="15.75">
      <c r="A139" s="62"/>
      <c r="B139" s="56"/>
      <c r="C139" s="67"/>
      <c r="D139" s="67"/>
      <c r="E139" s="67"/>
      <c r="F139" s="60"/>
      <c r="G139" s="60"/>
      <c r="H139" s="67"/>
    </row>
    <row r="140" spans="1:8" ht="15.75">
      <c r="A140" s="62"/>
      <c r="B140" s="63" t="s">
        <v>8</v>
      </c>
      <c r="C140" s="64">
        <f>SUM(C133:C138)</f>
        <v>125567</v>
      </c>
      <c r="D140" s="64">
        <f t="shared" ref="D140:E140" si="19">SUM(D133:D138)</f>
        <v>126</v>
      </c>
      <c r="E140" s="64">
        <f t="shared" si="19"/>
        <v>4129</v>
      </c>
      <c r="F140" s="65">
        <f>D140*100/C140</f>
        <v>0.10034483582469916</v>
      </c>
      <c r="G140" s="65">
        <f>E140*100/C140</f>
        <v>3.2882843422236734</v>
      </c>
      <c r="H140" s="430">
        <f>(C140-144006)*100/144006</f>
        <v>-12.804327597461217</v>
      </c>
    </row>
    <row r="141" spans="1:8" ht="15.75">
      <c r="A141" s="56"/>
      <c r="B141" s="56"/>
      <c r="C141" s="67"/>
      <c r="D141" s="67"/>
      <c r="E141" s="67"/>
      <c r="F141" s="103"/>
      <c r="G141" s="69"/>
      <c r="H141" s="65"/>
    </row>
    <row r="142" spans="1:8" ht="15.75">
      <c r="A142" s="62" t="s">
        <v>853</v>
      </c>
      <c r="B142" s="56" t="s">
        <v>142</v>
      </c>
      <c r="C142" s="67">
        <v>27670</v>
      </c>
      <c r="D142" s="67">
        <v>0</v>
      </c>
      <c r="E142" s="67">
        <v>812</v>
      </c>
      <c r="F142" s="60">
        <f>D142*100/C142</f>
        <v>0</v>
      </c>
      <c r="G142" s="60">
        <f>E142*100/C142</f>
        <v>2.9345861944344054</v>
      </c>
      <c r="H142" s="65"/>
    </row>
    <row r="143" spans="1:8" ht="15.75">
      <c r="A143" s="56"/>
      <c r="B143" s="62" t="s">
        <v>676</v>
      </c>
      <c r="H143" s="65"/>
    </row>
    <row r="144" spans="1:8" ht="15.75">
      <c r="A144" s="56"/>
      <c r="B144" s="106" t="s">
        <v>852</v>
      </c>
      <c r="C144" s="456">
        <v>5879</v>
      </c>
      <c r="D144" s="456">
        <v>0</v>
      </c>
      <c r="E144" s="456">
        <v>0</v>
      </c>
      <c r="F144" s="60">
        <f>D144*100/C144</f>
        <v>0</v>
      </c>
      <c r="G144" s="60">
        <f>E144*100/C144</f>
        <v>0</v>
      </c>
      <c r="H144" s="457"/>
    </row>
    <row r="145" spans="1:8" ht="15.75">
      <c r="A145" s="56"/>
      <c r="B145" s="106" t="s">
        <v>678</v>
      </c>
      <c r="C145" s="456">
        <v>1798</v>
      </c>
      <c r="D145" s="456">
        <v>0</v>
      </c>
      <c r="E145" s="456">
        <v>1451</v>
      </c>
      <c r="F145" s="60">
        <f t="shared" ref="F145" si="20">D145*100/C145</f>
        <v>0</v>
      </c>
      <c r="G145" s="60">
        <f t="shared" ref="G145" si="21">E145*100/C145</f>
        <v>80.700778642936598</v>
      </c>
      <c r="H145" s="457"/>
    </row>
    <row r="146" spans="1:8" ht="15.75">
      <c r="A146" s="56"/>
      <c r="B146" s="62" t="s">
        <v>630</v>
      </c>
      <c r="H146" s="457"/>
    </row>
    <row r="147" spans="1:8" ht="15.75">
      <c r="A147" s="56"/>
      <c r="B147" s="56" t="s">
        <v>697</v>
      </c>
      <c r="C147" s="456">
        <v>23609</v>
      </c>
      <c r="D147" s="456">
        <v>0</v>
      </c>
      <c r="E147" s="456">
        <v>29</v>
      </c>
      <c r="F147" s="60">
        <f t="shared" ref="F147" si="22">D147*100/C147</f>
        <v>0</v>
      </c>
      <c r="G147" s="60">
        <f t="shared" ref="G147" si="23">E147*100/C147</f>
        <v>0.12283451226227286</v>
      </c>
      <c r="H147" s="457"/>
    </row>
    <row r="148" spans="1:8" ht="15.75">
      <c r="A148" s="56"/>
      <c r="B148" s="56" t="s">
        <v>631</v>
      </c>
      <c r="H148" s="457"/>
    </row>
    <row r="149" spans="1:8" ht="15.75">
      <c r="A149" s="56"/>
      <c r="B149" s="62" t="s">
        <v>679</v>
      </c>
      <c r="H149" s="457"/>
    </row>
    <row r="150" spans="1:8" ht="15.75">
      <c r="A150" s="56"/>
      <c r="B150" s="56" t="s">
        <v>681</v>
      </c>
      <c r="C150" s="456">
        <v>4491</v>
      </c>
      <c r="D150" s="456">
        <v>0</v>
      </c>
      <c r="E150" s="456">
        <v>0</v>
      </c>
      <c r="F150" s="60">
        <f t="shared" ref="F150" si="24">D150*100/C150</f>
        <v>0</v>
      </c>
      <c r="G150" s="60">
        <f t="shared" ref="G150" si="25">E150*100/C150</f>
        <v>0</v>
      </c>
      <c r="H150" s="457"/>
    </row>
    <row r="151" spans="1:8" ht="15.75">
      <c r="A151" s="56"/>
      <c r="B151" s="56" t="s">
        <v>751</v>
      </c>
      <c r="C151" s="456">
        <v>3962</v>
      </c>
      <c r="D151" s="456">
        <v>0</v>
      </c>
      <c r="E151" s="456">
        <v>0</v>
      </c>
      <c r="F151" s="60">
        <f t="shared" ref="F151" si="26">D151*100/C151</f>
        <v>0</v>
      </c>
      <c r="G151" s="60">
        <f t="shared" ref="G151" si="27">E151*100/C151</f>
        <v>0</v>
      </c>
      <c r="H151" s="457"/>
    </row>
    <row r="152" spans="1:8" ht="15.75">
      <c r="A152" s="56"/>
      <c r="B152" s="62" t="s">
        <v>98</v>
      </c>
      <c r="C152" s="67"/>
      <c r="D152" s="67"/>
      <c r="E152" s="67"/>
      <c r="F152" s="103"/>
      <c r="G152" s="69"/>
      <c r="H152" s="65"/>
    </row>
    <row r="153" spans="1:8" ht="15.75">
      <c r="A153" s="56"/>
      <c r="B153" s="56" t="s">
        <v>699</v>
      </c>
      <c r="C153" s="67">
        <v>5441</v>
      </c>
      <c r="D153" s="67">
        <v>0</v>
      </c>
      <c r="E153" s="67">
        <v>0</v>
      </c>
      <c r="F153" s="60">
        <f t="shared" ref="F153:F157" si="28">D153*100/C153</f>
        <v>0</v>
      </c>
      <c r="G153" s="60">
        <f t="shared" ref="G153:G157" si="29">E153*100/C153</f>
        <v>0</v>
      </c>
      <c r="H153" s="65"/>
    </row>
    <row r="154" spans="1:8" ht="15.75">
      <c r="A154" s="56"/>
      <c r="B154" s="68" t="s">
        <v>700</v>
      </c>
      <c r="C154" s="67">
        <v>4653</v>
      </c>
      <c r="D154" s="67">
        <v>0</v>
      </c>
      <c r="E154" s="67">
        <v>0</v>
      </c>
      <c r="F154" s="103">
        <f>D154*100/C154</f>
        <v>0</v>
      </c>
      <c r="G154" s="69">
        <f>E154*100/C154</f>
        <v>0</v>
      </c>
      <c r="H154" s="65"/>
    </row>
    <row r="155" spans="1:8" ht="15.75">
      <c r="A155" s="56"/>
      <c r="B155" s="56" t="s">
        <v>701</v>
      </c>
      <c r="C155" s="67">
        <v>6566</v>
      </c>
      <c r="D155" s="67">
        <v>0</v>
      </c>
      <c r="E155" s="67">
        <v>2</v>
      </c>
      <c r="F155" s="60">
        <f t="shared" si="28"/>
        <v>0</v>
      </c>
      <c r="G155" s="60">
        <f t="shared" si="29"/>
        <v>3.0459945172098692E-2</v>
      </c>
      <c r="H155" s="65"/>
    </row>
    <row r="156" spans="1:8" ht="15.75">
      <c r="A156" s="56"/>
      <c r="B156" s="56" t="s">
        <v>702</v>
      </c>
      <c r="C156" s="67">
        <v>7318</v>
      </c>
      <c r="D156" s="67">
        <v>0</v>
      </c>
      <c r="E156" s="67">
        <v>0</v>
      </c>
      <c r="F156" s="60">
        <f t="shared" si="28"/>
        <v>0</v>
      </c>
      <c r="G156" s="60">
        <f t="shared" si="29"/>
        <v>0</v>
      </c>
      <c r="H156" s="65"/>
    </row>
    <row r="157" spans="1:8" ht="15.75">
      <c r="A157" s="56"/>
      <c r="B157" s="68" t="s">
        <v>698</v>
      </c>
      <c r="C157" s="67">
        <v>7399</v>
      </c>
      <c r="D157" s="67">
        <v>0</v>
      </c>
      <c r="E157" s="67">
        <v>0</v>
      </c>
      <c r="F157" s="60">
        <f t="shared" si="28"/>
        <v>0</v>
      </c>
      <c r="G157" s="69">
        <f t="shared" si="29"/>
        <v>0</v>
      </c>
      <c r="H157" s="454"/>
    </row>
    <row r="158" spans="1:8" ht="15.75">
      <c r="A158" s="56"/>
      <c r="B158" s="68"/>
      <c r="C158" s="67"/>
      <c r="D158" s="67"/>
      <c r="E158" s="67"/>
      <c r="F158" s="60"/>
      <c r="G158" s="69"/>
      <c r="H158" s="459"/>
    </row>
    <row r="159" spans="1:8" ht="15.75">
      <c r="A159" s="62"/>
      <c r="B159" s="63" t="s">
        <v>8</v>
      </c>
      <c r="C159" s="64">
        <f>SUM(C142:C157)</f>
        <v>98786</v>
      </c>
      <c r="D159" s="64">
        <f>SUM(D142:D157)</f>
        <v>0</v>
      </c>
      <c r="E159" s="64">
        <f>SUM(E142:E157)</f>
        <v>2294</v>
      </c>
      <c r="F159" s="65">
        <f>D159*100/C159</f>
        <v>0</v>
      </c>
      <c r="G159" s="65">
        <f>E159*100/C159</f>
        <v>2.3221914036401921</v>
      </c>
      <c r="H159" s="430">
        <f>(C159-144006)*100/144006</f>
        <v>-31.401469383220142</v>
      </c>
    </row>
    <row r="160" spans="1:8" ht="15.75">
      <c r="A160" s="56"/>
      <c r="B160" s="56"/>
      <c r="C160" s="67"/>
      <c r="D160" s="67"/>
      <c r="E160" s="67"/>
      <c r="F160" s="103"/>
      <c r="G160" s="69"/>
      <c r="H160" s="65"/>
    </row>
    <row r="161" spans="1:8" ht="15.75">
      <c r="A161" s="62" t="s">
        <v>144</v>
      </c>
      <c r="B161" s="56" t="s">
        <v>143</v>
      </c>
      <c r="C161" s="67">
        <v>49049</v>
      </c>
      <c r="D161" s="67">
        <v>17</v>
      </c>
      <c r="E161" s="67">
        <v>25</v>
      </c>
      <c r="F161" s="60">
        <f>D161*100/C161</f>
        <v>3.4659218332687723E-2</v>
      </c>
      <c r="G161" s="60">
        <f>E161*100/C161</f>
        <v>5.0969438724540767E-2</v>
      </c>
      <c r="H161" s="65"/>
    </row>
    <row r="162" spans="1:8" ht="15.75">
      <c r="A162" s="62"/>
      <c r="B162" s="62" t="s">
        <v>98</v>
      </c>
      <c r="C162" s="67"/>
      <c r="D162" s="67"/>
      <c r="E162" s="67"/>
      <c r="F162" s="60"/>
      <c r="G162" s="60"/>
      <c r="H162" s="65"/>
    </row>
    <row r="163" spans="1:8" ht="15.75">
      <c r="A163" s="56"/>
      <c r="B163" s="56" t="s">
        <v>99</v>
      </c>
      <c r="C163" s="67">
        <v>117007</v>
      </c>
      <c r="D163" s="67">
        <v>270</v>
      </c>
      <c r="E163" s="67">
        <v>517</v>
      </c>
      <c r="F163" s="60">
        <f>D163*100/C163</f>
        <v>0.23075542488910919</v>
      </c>
      <c r="G163" s="60">
        <f>E163*100/C163</f>
        <v>0.44185390617655351</v>
      </c>
      <c r="H163" s="65"/>
    </row>
    <row r="164" spans="1:8" ht="15.75">
      <c r="A164" s="56"/>
      <c r="B164" s="56" t="s">
        <v>699</v>
      </c>
      <c r="C164" s="67"/>
      <c r="D164" s="67"/>
      <c r="E164" s="67"/>
      <c r="F164" s="103"/>
      <c r="G164" s="69"/>
      <c r="H164" s="65"/>
    </row>
    <row r="165" spans="1:8" ht="15.75">
      <c r="A165" s="56"/>
      <c r="B165" s="68" t="s">
        <v>700</v>
      </c>
      <c r="C165" s="67"/>
      <c r="D165" s="67"/>
      <c r="E165" s="67"/>
      <c r="F165" s="103"/>
      <c r="G165" s="69"/>
      <c r="H165" s="454"/>
    </row>
    <row r="166" spans="1:8" ht="15.75">
      <c r="A166" s="56"/>
      <c r="B166" s="56" t="s">
        <v>701</v>
      </c>
      <c r="C166" s="67"/>
      <c r="D166" s="67"/>
      <c r="E166" s="67"/>
      <c r="F166" s="103"/>
      <c r="G166" s="69"/>
      <c r="H166" s="65"/>
    </row>
    <row r="167" spans="1:8" ht="15.75">
      <c r="A167" s="56"/>
      <c r="B167" s="56" t="s">
        <v>702</v>
      </c>
      <c r="C167" s="67"/>
      <c r="D167" s="67"/>
      <c r="E167" s="67"/>
      <c r="F167" s="103"/>
      <c r="G167" s="69"/>
      <c r="H167" s="65"/>
    </row>
    <row r="168" spans="1:8" ht="15.75">
      <c r="A168" s="56"/>
      <c r="B168" s="68" t="s">
        <v>698</v>
      </c>
      <c r="C168" s="67"/>
      <c r="D168" s="67"/>
      <c r="E168" s="67"/>
      <c r="F168" s="103"/>
      <c r="G168" s="69"/>
      <c r="H168" s="65"/>
    </row>
    <row r="169" spans="1:8" ht="15.75">
      <c r="A169" s="56"/>
      <c r="B169" s="68"/>
      <c r="C169" s="67"/>
      <c r="D169" s="67"/>
      <c r="E169" s="67"/>
      <c r="F169" s="103"/>
      <c r="G169" s="69"/>
      <c r="H169" s="459"/>
    </row>
    <row r="170" spans="1:8" ht="15.75">
      <c r="A170" s="56"/>
      <c r="B170" s="63" t="s">
        <v>8</v>
      </c>
      <c r="C170" s="64">
        <f>SUM(C161:C168)</f>
        <v>166056</v>
      </c>
      <c r="D170" s="64">
        <f t="shared" ref="D170:E170" si="30">SUM(D161:D168)</f>
        <v>287</v>
      </c>
      <c r="E170" s="64">
        <f t="shared" si="30"/>
        <v>542</v>
      </c>
      <c r="F170" s="65">
        <f>D170*100/C170</f>
        <v>0.17283326106855518</v>
      </c>
      <c r="G170" s="65">
        <f>E170*100/C170</f>
        <v>0.32639591463120876</v>
      </c>
      <c r="H170" s="430">
        <f>(C170-144006)*100/144006</f>
        <v>15.311862005749761</v>
      </c>
    </row>
    <row r="171" spans="1:8" ht="15.75">
      <c r="A171" s="56"/>
      <c r="B171" s="63"/>
      <c r="C171" s="64"/>
      <c r="D171" s="64"/>
      <c r="E171" s="64"/>
      <c r="F171" s="454"/>
      <c r="G171" s="454"/>
      <c r="H171" s="454"/>
    </row>
    <row r="172" spans="1:8" ht="15.75">
      <c r="A172" s="56"/>
      <c r="B172" s="265"/>
      <c r="C172" s="170" t="s">
        <v>117</v>
      </c>
      <c r="D172" s="169"/>
      <c r="E172" s="169"/>
      <c r="F172" s="169"/>
      <c r="G172" s="169"/>
      <c r="H172" s="171"/>
    </row>
    <row r="173" spans="1:8">
      <c r="A173" s="301"/>
      <c r="B173" s="300"/>
      <c r="C173" s="68"/>
      <c r="D173" s="94" t="s">
        <v>19</v>
      </c>
      <c r="E173" s="82"/>
      <c r="F173" s="82"/>
      <c r="G173" s="82"/>
      <c r="H173" s="88"/>
    </row>
    <row r="174" spans="1:8">
      <c r="A174" s="243" t="s">
        <v>85</v>
      </c>
      <c r="B174" s="95"/>
      <c r="C174" s="68"/>
      <c r="D174" s="78"/>
      <c r="E174" s="56"/>
      <c r="F174" s="79" t="s">
        <v>5</v>
      </c>
      <c r="G174" s="79" t="s">
        <v>1</v>
      </c>
      <c r="H174" s="80" t="s">
        <v>2</v>
      </c>
    </row>
    <row r="175" spans="1:8">
      <c r="A175" s="96" t="s">
        <v>20</v>
      </c>
      <c r="B175" s="97">
        <v>392232</v>
      </c>
      <c r="C175" s="68"/>
      <c r="D175" s="584" t="s">
        <v>22</v>
      </c>
      <c r="E175" s="585"/>
      <c r="F175" s="112">
        <v>0</v>
      </c>
      <c r="G175" s="112">
        <v>0</v>
      </c>
      <c r="H175" s="83">
        <v>0</v>
      </c>
    </row>
    <row r="176" spans="1:8">
      <c r="A176" s="96" t="s">
        <v>21</v>
      </c>
      <c r="B176" s="97">
        <v>392</v>
      </c>
      <c r="C176" s="56"/>
      <c r="D176" s="584" t="s">
        <v>24</v>
      </c>
      <c r="E176" s="585"/>
      <c r="F176" s="112">
        <v>3</v>
      </c>
      <c r="G176" s="112">
        <v>0</v>
      </c>
      <c r="H176" s="83">
        <v>1</v>
      </c>
    </row>
    <row r="177" spans="1:8">
      <c r="A177" s="96" t="s">
        <v>23</v>
      </c>
      <c r="B177" s="97">
        <v>75374</v>
      </c>
      <c r="C177" s="56"/>
      <c r="D177" s="68"/>
      <c r="E177" s="68"/>
      <c r="F177" s="113"/>
      <c r="G177" s="113"/>
      <c r="H177" s="114"/>
    </row>
    <row r="178" spans="1:8">
      <c r="A178" s="70"/>
      <c r="B178" s="98"/>
      <c r="C178" s="56"/>
      <c r="D178" s="68"/>
      <c r="E178" s="56"/>
      <c r="F178" s="71"/>
      <c r="G178" s="71"/>
      <c r="H178" s="114"/>
    </row>
    <row r="179" spans="1:8">
      <c r="A179" s="96" t="s">
        <v>25</v>
      </c>
      <c r="B179" s="99">
        <f>B175/3</f>
        <v>130744</v>
      </c>
      <c r="C179" s="56"/>
      <c r="D179" s="68"/>
      <c r="E179" s="68"/>
      <c r="F179" s="113"/>
      <c r="G179" s="113"/>
      <c r="H179" s="114"/>
    </row>
    <row r="180" spans="1:8">
      <c r="A180" s="182" t="s">
        <v>290</v>
      </c>
      <c r="B180" s="86" t="s">
        <v>436</v>
      </c>
      <c r="C180" s="68"/>
      <c r="D180" s="68"/>
      <c r="E180" s="68"/>
      <c r="F180" s="113"/>
      <c r="G180" s="113"/>
      <c r="H180" s="114"/>
    </row>
    <row r="181" spans="1:8">
      <c r="A181" s="123"/>
      <c r="B181" s="68"/>
      <c r="C181" s="68"/>
      <c r="D181" s="68"/>
      <c r="E181" s="68"/>
      <c r="F181" s="113"/>
      <c r="G181" s="113"/>
      <c r="H181" s="114"/>
    </row>
    <row r="182" spans="1:8">
      <c r="A182" s="591" t="s">
        <v>26</v>
      </c>
      <c r="B182" s="219" t="s">
        <v>27</v>
      </c>
      <c r="C182" s="586" t="s">
        <v>79</v>
      </c>
      <c r="D182" s="586"/>
      <c r="E182" s="586"/>
      <c r="F182" s="587" t="s">
        <v>86</v>
      </c>
      <c r="G182" s="588" t="s">
        <v>87</v>
      </c>
      <c r="H182" s="581" t="s">
        <v>28</v>
      </c>
    </row>
    <row r="183" spans="1:8">
      <c r="A183" s="591"/>
      <c r="B183" s="222" t="s">
        <v>29</v>
      </c>
      <c r="C183" s="181" t="s">
        <v>5</v>
      </c>
      <c r="D183" s="181" t="s">
        <v>30</v>
      </c>
      <c r="E183" s="181" t="s">
        <v>31</v>
      </c>
      <c r="F183" s="587"/>
      <c r="G183" s="588"/>
      <c r="H183" s="581"/>
    </row>
    <row r="184" spans="1:8" ht="15.75">
      <c r="A184" s="62" t="s">
        <v>259</v>
      </c>
      <c r="B184" s="56" t="s">
        <v>241</v>
      </c>
      <c r="C184" s="67">
        <v>57406</v>
      </c>
      <c r="D184" s="67">
        <v>0</v>
      </c>
      <c r="E184" s="67">
        <v>63</v>
      </c>
      <c r="F184" s="69">
        <f>D184*100/C184</f>
        <v>0</v>
      </c>
      <c r="G184" s="69">
        <f t="shared" ref="G184:G185" si="31">E184*100/C184</f>
        <v>0.10974462599728252</v>
      </c>
      <c r="H184" s="65"/>
    </row>
    <row r="185" spans="1:8" ht="15.75">
      <c r="A185" s="56"/>
      <c r="B185" s="93" t="s">
        <v>841</v>
      </c>
      <c r="C185" s="67">
        <v>15041</v>
      </c>
      <c r="D185" s="67">
        <v>137</v>
      </c>
      <c r="E185" s="67">
        <v>44</v>
      </c>
      <c r="F185" s="69">
        <f t="shared" ref="F185:F191" si="32">D185*100/C185</f>
        <v>0.91084369390333086</v>
      </c>
      <c r="G185" s="69">
        <f t="shared" si="31"/>
        <v>0.29253374110763913</v>
      </c>
      <c r="H185" s="65"/>
    </row>
    <row r="186" spans="1:8" ht="15.75">
      <c r="A186" s="56"/>
      <c r="B186" s="93" t="s">
        <v>240</v>
      </c>
      <c r="C186" s="67">
        <v>16207</v>
      </c>
      <c r="D186" s="67">
        <v>0</v>
      </c>
      <c r="E186" s="67">
        <v>2697</v>
      </c>
      <c r="F186" s="69">
        <f>D186*100/C186</f>
        <v>0</v>
      </c>
      <c r="G186" s="69">
        <f>E186*100/C186</f>
        <v>16.640957610908867</v>
      </c>
      <c r="H186" s="65"/>
    </row>
    <row r="187" spans="1:8" ht="15.75">
      <c r="A187" s="56"/>
      <c r="B187" s="174" t="s">
        <v>767</v>
      </c>
      <c r="C187" s="117"/>
      <c r="D187" s="117"/>
      <c r="E187" s="117"/>
      <c r="F187" s="69"/>
      <c r="G187" s="69"/>
      <c r="H187" s="65"/>
    </row>
    <row r="188" spans="1:8" ht="15.75">
      <c r="A188" s="56"/>
      <c r="B188" s="93" t="s">
        <v>770</v>
      </c>
      <c r="C188" s="117">
        <v>50161</v>
      </c>
      <c r="D188" s="117">
        <v>0</v>
      </c>
      <c r="E188" s="117">
        <v>233</v>
      </c>
      <c r="F188" s="69">
        <f t="shared" si="32"/>
        <v>0</v>
      </c>
      <c r="G188" s="69">
        <f t="shared" ref="G188:G191" si="33">E188*100/C188</f>
        <v>0.46450429616634437</v>
      </c>
      <c r="H188" s="473"/>
    </row>
    <row r="189" spans="1:8" ht="15.75">
      <c r="A189" s="56"/>
      <c r="B189" s="474" t="s">
        <v>768</v>
      </c>
      <c r="C189" s="117"/>
      <c r="D189" s="117"/>
      <c r="E189" s="117"/>
      <c r="F189" s="69"/>
      <c r="G189" s="69"/>
      <c r="H189" s="473"/>
    </row>
    <row r="190" spans="1:8" ht="15.75">
      <c r="A190" s="56"/>
      <c r="B190" s="474" t="s">
        <v>769</v>
      </c>
      <c r="C190" s="117"/>
      <c r="D190" s="117"/>
      <c r="E190" s="117"/>
      <c r="F190" s="69"/>
      <c r="G190" s="69"/>
      <c r="H190" s="473"/>
    </row>
    <row r="191" spans="1:8" ht="15.75">
      <c r="A191" s="63"/>
      <c r="B191" s="56" t="s">
        <v>842</v>
      </c>
      <c r="C191" s="67">
        <v>13239</v>
      </c>
      <c r="D191" s="67">
        <v>0</v>
      </c>
      <c r="E191" s="67">
        <v>0</v>
      </c>
      <c r="F191" s="69">
        <f t="shared" si="32"/>
        <v>0</v>
      </c>
      <c r="G191" s="69">
        <f t="shared" si="33"/>
        <v>0</v>
      </c>
      <c r="H191" s="65"/>
    </row>
    <row r="192" spans="1:8" ht="15.75">
      <c r="A192" s="63"/>
      <c r="B192" s="174" t="s">
        <v>772</v>
      </c>
      <c r="H192" s="65"/>
    </row>
    <row r="193" spans="1:8" ht="15.75">
      <c r="A193" s="63"/>
      <c r="B193" s="474" t="s">
        <v>773</v>
      </c>
      <c r="C193" s="67">
        <v>17386</v>
      </c>
      <c r="D193" s="67">
        <v>0</v>
      </c>
      <c r="E193" s="67">
        <v>7444</v>
      </c>
      <c r="F193" s="69">
        <f>D193*100/C193</f>
        <v>0</v>
      </c>
      <c r="G193" s="69">
        <f>E193*100/C193</f>
        <v>42.816058897963877</v>
      </c>
      <c r="H193" s="473"/>
    </row>
    <row r="194" spans="1:8" ht="15.75">
      <c r="A194" s="63"/>
      <c r="B194" s="56" t="s">
        <v>766</v>
      </c>
      <c r="C194" s="67">
        <v>5167</v>
      </c>
      <c r="D194" s="67">
        <v>0</v>
      </c>
      <c r="E194" s="67">
        <v>27</v>
      </c>
      <c r="F194" s="69">
        <f>D194*100/C194</f>
        <v>0</v>
      </c>
      <c r="G194" s="69">
        <f>E194*100/C194</f>
        <v>0.52254693245597061</v>
      </c>
      <c r="H194" s="473"/>
    </row>
    <row r="195" spans="1:8" ht="15.75">
      <c r="A195" s="63"/>
      <c r="B195" s="56"/>
      <c r="C195" s="67"/>
      <c r="D195" s="67"/>
      <c r="E195" s="67"/>
      <c r="F195" s="69"/>
      <c r="G195" s="69"/>
      <c r="H195" s="473"/>
    </row>
    <row r="196" spans="1:8" ht="15.75">
      <c r="A196" s="63"/>
      <c r="B196" s="63" t="s">
        <v>8</v>
      </c>
      <c r="C196" s="64">
        <f>SUM(C184:C194)</f>
        <v>174607</v>
      </c>
      <c r="D196" s="64">
        <f>SUM(D184:D194)</f>
        <v>137</v>
      </c>
      <c r="E196" s="64">
        <f>SUM(E184:E194)</f>
        <v>10508</v>
      </c>
      <c r="F196" s="65">
        <f>D196*100/C196</f>
        <v>7.846191733435659E-2</v>
      </c>
      <c r="G196" s="65">
        <f>E196*100/C196</f>
        <v>6.0180863310176571</v>
      </c>
      <c r="H196" s="65">
        <f>(C196-130744)*100/130744</f>
        <v>33.548767056232023</v>
      </c>
    </row>
    <row r="197" spans="1:8" ht="15.75">
      <c r="A197" s="63"/>
      <c r="B197" s="63"/>
      <c r="C197" s="64"/>
      <c r="D197" s="64"/>
      <c r="E197" s="64"/>
      <c r="F197" s="65"/>
      <c r="G197" s="65"/>
      <c r="H197" s="65"/>
    </row>
    <row r="198" spans="1:8" ht="15.75">
      <c r="A198" s="62" t="s">
        <v>260</v>
      </c>
      <c r="B198" s="116" t="s">
        <v>242</v>
      </c>
      <c r="C198" s="117">
        <v>39439</v>
      </c>
      <c r="D198" s="117">
        <v>0</v>
      </c>
      <c r="E198" s="117">
        <v>11741</v>
      </c>
      <c r="F198" s="69">
        <f t="shared" ref="F198" si="34">D198*100/C198</f>
        <v>0</v>
      </c>
      <c r="G198" s="69">
        <f t="shared" ref="G198" si="35">E198*100/C198</f>
        <v>29.77002459494409</v>
      </c>
      <c r="H198" s="65"/>
    </row>
    <row r="199" spans="1:8" ht="15.75">
      <c r="A199" s="62"/>
      <c r="B199" s="174" t="s">
        <v>772</v>
      </c>
      <c r="H199" s="65"/>
    </row>
    <row r="200" spans="1:8" ht="15.75">
      <c r="A200" s="62"/>
      <c r="B200" s="474" t="s">
        <v>771</v>
      </c>
      <c r="C200" s="67">
        <v>78665</v>
      </c>
      <c r="D200" s="67">
        <v>1</v>
      </c>
      <c r="E200" s="67">
        <v>21216</v>
      </c>
      <c r="F200" s="69">
        <f t="shared" ref="F200" si="36">D200*100/C200</f>
        <v>1.2712133731646858E-3</v>
      </c>
      <c r="G200" s="69">
        <f t="shared" ref="G200" si="37">E200*100/C200</f>
        <v>26.970062925061971</v>
      </c>
      <c r="H200" s="473"/>
    </row>
    <row r="201" spans="1:8" ht="15.75">
      <c r="A201" s="62"/>
      <c r="B201" s="474" t="s">
        <v>773</v>
      </c>
      <c r="C201" s="67"/>
      <c r="D201" s="67"/>
      <c r="E201" s="67"/>
      <c r="F201" s="69"/>
      <c r="G201" s="69"/>
      <c r="H201" s="473"/>
    </row>
    <row r="202" spans="1:8" ht="15.75">
      <c r="A202" s="62"/>
      <c r="B202" s="56" t="s">
        <v>766</v>
      </c>
      <c r="C202" s="67"/>
      <c r="D202" s="67"/>
      <c r="E202" s="67"/>
      <c r="F202" s="69"/>
      <c r="G202" s="69"/>
      <c r="H202" s="473"/>
    </row>
    <row r="203" spans="1:8" ht="15.75" customHeight="1">
      <c r="A203" s="56"/>
      <c r="B203" s="160" t="s">
        <v>843</v>
      </c>
      <c r="C203" s="59">
        <v>37081</v>
      </c>
      <c r="D203" s="59">
        <v>150</v>
      </c>
      <c r="E203" s="59">
        <v>815</v>
      </c>
      <c r="F203" s="69">
        <f t="shared" ref="F203" si="38">D203*100/C203</f>
        <v>0.40451983495590732</v>
      </c>
      <c r="G203" s="69">
        <f t="shared" ref="G203" si="39">E203*100/C203</f>
        <v>2.1978911032604298</v>
      </c>
      <c r="H203" s="65"/>
    </row>
    <row r="204" spans="1:8" ht="15.75">
      <c r="A204" s="56"/>
      <c r="B204" s="174" t="s">
        <v>767</v>
      </c>
      <c r="H204" s="65"/>
    </row>
    <row r="205" spans="1:8" ht="15.75">
      <c r="A205" s="56"/>
      <c r="B205" s="474" t="s">
        <v>768</v>
      </c>
      <c r="C205" s="472">
        <v>12960</v>
      </c>
      <c r="D205" s="472">
        <v>0</v>
      </c>
      <c r="E205" s="472">
        <v>0</v>
      </c>
      <c r="F205" s="69">
        <f t="shared" ref="F205" si="40">D205*100/C205</f>
        <v>0</v>
      </c>
      <c r="G205" s="69">
        <f t="shared" ref="G205" si="41">E205*100/C205</f>
        <v>0</v>
      </c>
      <c r="H205" s="473"/>
    </row>
    <row r="206" spans="1:8" ht="15.75">
      <c r="A206" s="56"/>
      <c r="B206" s="474" t="s">
        <v>769</v>
      </c>
      <c r="C206" s="472">
        <v>11488</v>
      </c>
      <c r="D206" s="472">
        <v>0</v>
      </c>
      <c r="E206" s="472">
        <v>0</v>
      </c>
      <c r="F206" s="69">
        <f t="shared" ref="F206" si="42">D206*100/C206</f>
        <v>0</v>
      </c>
      <c r="G206" s="69">
        <f t="shared" ref="G206" si="43">E206*100/C206</f>
        <v>0</v>
      </c>
      <c r="H206" s="473"/>
    </row>
    <row r="207" spans="1:8" ht="15.75">
      <c r="A207" s="56"/>
      <c r="B207" s="174"/>
      <c r="H207" s="473"/>
    </row>
    <row r="208" spans="1:8" ht="15.75">
      <c r="A208" s="63"/>
      <c r="B208" s="63" t="s">
        <v>8</v>
      </c>
      <c r="C208" s="64">
        <f>SUM(C198:C206)</f>
        <v>179633</v>
      </c>
      <c r="D208" s="64">
        <f t="shared" ref="D208:E208" si="44">SUM(D198:D206)</f>
        <v>151</v>
      </c>
      <c r="E208" s="64">
        <f t="shared" si="44"/>
        <v>33772</v>
      </c>
      <c r="F208" s="65">
        <f>D208*100/C208</f>
        <v>8.4060278456631027E-2</v>
      </c>
      <c r="G208" s="65">
        <f>E208*100/C208</f>
        <v>18.800554463823463</v>
      </c>
      <c r="H208" s="431">
        <f>(C208-130744)*100/130744</f>
        <v>37.392920516429051</v>
      </c>
    </row>
    <row r="209" spans="1:8">
      <c r="A209" s="158"/>
      <c r="B209" s="107"/>
      <c r="C209" s="59"/>
      <c r="D209" s="59"/>
      <c r="E209" s="59"/>
      <c r="F209" s="122"/>
      <c r="G209" s="122"/>
      <c r="H209" s="172"/>
    </row>
    <row r="210" spans="1:8" ht="15.75">
      <c r="A210" s="63" t="s">
        <v>289</v>
      </c>
      <c r="B210" s="116" t="s">
        <v>243</v>
      </c>
      <c r="C210" s="117">
        <v>18020</v>
      </c>
      <c r="D210" s="117">
        <v>42</v>
      </c>
      <c r="E210" s="117">
        <v>14708</v>
      </c>
      <c r="F210" s="69">
        <f t="shared" ref="F210:F211" si="45">D210*100/C210</f>
        <v>0.23307436182019978</v>
      </c>
      <c r="G210" s="69">
        <f t="shared" ref="G210:G211" si="46">E210*100/C210</f>
        <v>81.620421753607104</v>
      </c>
      <c r="H210" s="65"/>
    </row>
    <row r="211" spans="1:8" ht="15.75">
      <c r="A211" s="56"/>
      <c r="B211" s="116" t="s">
        <v>245</v>
      </c>
      <c r="C211" s="117">
        <v>19972</v>
      </c>
      <c r="D211" s="117">
        <v>62</v>
      </c>
      <c r="E211" s="117">
        <v>16386</v>
      </c>
      <c r="F211" s="69">
        <f t="shared" si="45"/>
        <v>0.31043460845183257</v>
      </c>
      <c r="G211" s="69">
        <f t="shared" si="46"/>
        <v>82.044862807931111</v>
      </c>
      <c r="H211" s="65"/>
    </row>
    <row r="212" spans="1:8" ht="15.75">
      <c r="A212" s="56"/>
      <c r="B212" s="93"/>
      <c r="C212" s="67"/>
      <c r="D212" s="67"/>
      <c r="E212" s="67"/>
      <c r="F212" s="69"/>
      <c r="G212" s="69"/>
      <c r="H212" s="65"/>
    </row>
    <row r="213" spans="1:8" ht="15.75">
      <c r="A213" s="56"/>
      <c r="B213" s="63" t="s">
        <v>8</v>
      </c>
      <c r="C213" s="64">
        <f>SUM(C210:C211)</f>
        <v>37992</v>
      </c>
      <c r="D213" s="64">
        <f t="shared" ref="D213:E213" si="47">SUM(D210:D211)</f>
        <v>104</v>
      </c>
      <c r="E213" s="64">
        <f t="shared" si="47"/>
        <v>31094</v>
      </c>
      <c r="F213" s="65">
        <f>D213*100/C213</f>
        <v>0.27374184038744998</v>
      </c>
      <c r="G213" s="65">
        <f>E213*100/C213</f>
        <v>81.84354600968625</v>
      </c>
      <c r="H213" s="431">
        <f>(C213-130744)*100/130744</f>
        <v>-70.941687572661081</v>
      </c>
    </row>
    <row r="214" spans="1:8" ht="15.75">
      <c r="A214" s="63"/>
      <c r="B214" s="63"/>
      <c r="C214" s="64"/>
      <c r="D214" s="64"/>
      <c r="E214" s="64"/>
      <c r="F214" s="65"/>
      <c r="G214" s="65"/>
      <c r="H214" s="65"/>
    </row>
    <row r="215" spans="1:8" ht="15.75">
      <c r="A215" s="155"/>
      <c r="B215" s="265"/>
      <c r="C215" s="170" t="s">
        <v>80</v>
      </c>
      <c r="D215" s="265"/>
      <c r="E215" s="265"/>
      <c r="F215" s="265"/>
      <c r="G215" s="265"/>
      <c r="H215" s="171"/>
    </row>
    <row r="216" spans="1:8">
      <c r="A216" s="77"/>
      <c r="B216" s="238"/>
      <c r="C216" s="68"/>
      <c r="D216" s="257" t="s">
        <v>19</v>
      </c>
      <c r="E216" s="185"/>
      <c r="F216" s="185"/>
      <c r="G216" s="185"/>
      <c r="H216" s="258"/>
    </row>
    <row r="217" spans="1:8">
      <c r="A217" s="76" t="s">
        <v>85</v>
      </c>
      <c r="B217" s="226"/>
      <c r="C217" s="68"/>
      <c r="D217" s="259"/>
      <c r="E217" s="56"/>
      <c r="F217" s="247" t="s">
        <v>5</v>
      </c>
      <c r="G217" s="247" t="s">
        <v>1</v>
      </c>
      <c r="H217" s="260" t="s">
        <v>2</v>
      </c>
    </row>
    <row r="218" spans="1:8">
      <c r="A218" s="261" t="s">
        <v>20</v>
      </c>
      <c r="B218" s="262">
        <v>313084</v>
      </c>
      <c r="C218" s="56"/>
      <c r="D218" s="596" t="s">
        <v>22</v>
      </c>
      <c r="E218" s="597"/>
      <c r="F218" s="185">
        <v>0</v>
      </c>
      <c r="G218" s="185">
        <v>0</v>
      </c>
      <c r="H218" s="263">
        <v>0</v>
      </c>
    </row>
    <row r="219" spans="1:8">
      <c r="A219" s="261" t="s">
        <v>21</v>
      </c>
      <c r="B219" s="262">
        <v>117</v>
      </c>
      <c r="C219" s="56"/>
      <c r="D219" s="596" t="s">
        <v>24</v>
      </c>
      <c r="E219" s="597"/>
      <c r="F219" s="185">
        <v>2</v>
      </c>
      <c r="G219" s="185">
        <v>0</v>
      </c>
      <c r="H219" s="263">
        <v>1</v>
      </c>
    </row>
    <row r="220" spans="1:8">
      <c r="A220" s="261" t="s">
        <v>23</v>
      </c>
      <c r="B220" s="262">
        <v>61070</v>
      </c>
      <c r="C220" s="56"/>
      <c r="D220" s="68"/>
      <c r="E220" s="68"/>
      <c r="F220" s="68"/>
      <c r="G220" s="68"/>
      <c r="H220" s="118"/>
    </row>
    <row r="221" spans="1:8">
      <c r="A221" s="70"/>
      <c r="B221" s="266"/>
      <c r="C221" s="56"/>
      <c r="D221" s="68"/>
      <c r="E221" s="56"/>
      <c r="F221" s="56"/>
      <c r="G221" s="56"/>
      <c r="H221" s="118"/>
    </row>
    <row r="222" spans="1:8">
      <c r="A222" s="133" t="s">
        <v>25</v>
      </c>
      <c r="B222" s="99">
        <f>B218/2</f>
        <v>156542</v>
      </c>
      <c r="C222" s="68"/>
      <c r="D222" s="68"/>
      <c r="E222" s="68"/>
      <c r="F222" s="68"/>
      <c r="G222" s="68"/>
      <c r="H222" s="118"/>
    </row>
    <row r="223" spans="1:8" ht="15.75">
      <c r="A223" s="182" t="s">
        <v>290</v>
      </c>
      <c r="B223" s="119" t="s">
        <v>593</v>
      </c>
      <c r="C223" s="56"/>
      <c r="D223" s="56"/>
      <c r="E223" s="56"/>
      <c r="F223" s="71"/>
      <c r="G223" s="71"/>
      <c r="H223" s="72"/>
    </row>
    <row r="224" spans="1:8" ht="15.75">
      <c r="A224" s="70"/>
      <c r="B224" s="56"/>
      <c r="C224" s="56"/>
      <c r="D224" s="56"/>
      <c r="E224" s="56"/>
      <c r="F224" s="71"/>
      <c r="G224" s="71"/>
      <c r="H224" s="72"/>
    </row>
    <row r="225" spans="1:8">
      <c r="A225" s="607" t="s">
        <v>26</v>
      </c>
      <c r="B225" s="249" t="s">
        <v>27</v>
      </c>
      <c r="C225" s="586" t="s">
        <v>79</v>
      </c>
      <c r="D225" s="586"/>
      <c r="E225" s="586"/>
      <c r="F225" s="587" t="s">
        <v>86</v>
      </c>
      <c r="G225" s="588" t="s">
        <v>87</v>
      </c>
      <c r="H225" s="581" t="s">
        <v>28</v>
      </c>
    </row>
    <row r="226" spans="1:8" ht="15" customHeight="1">
      <c r="A226" s="607"/>
      <c r="B226" s="250" t="s">
        <v>29</v>
      </c>
      <c r="C226" s="249" t="s">
        <v>5</v>
      </c>
      <c r="D226" s="249" t="s">
        <v>30</v>
      </c>
      <c r="E226" s="249" t="s">
        <v>31</v>
      </c>
      <c r="F226" s="587"/>
      <c r="G226" s="588"/>
      <c r="H226" s="581"/>
    </row>
    <row r="227" spans="1:8" ht="15" customHeight="1">
      <c r="A227" s="107"/>
      <c r="B227" s="107"/>
      <c r="C227" s="59"/>
      <c r="D227" s="59"/>
      <c r="E227" s="59"/>
      <c r="F227" s="122"/>
      <c r="G227" s="122"/>
      <c r="H227" s="172"/>
    </row>
    <row r="228" spans="1:8" ht="15.75">
      <c r="A228" s="62" t="s">
        <v>318</v>
      </c>
      <c r="B228" s="93" t="s">
        <v>100</v>
      </c>
      <c r="C228" s="59">
        <v>82930</v>
      </c>
      <c r="D228" s="59">
        <v>37</v>
      </c>
      <c r="E228" s="59">
        <v>30961</v>
      </c>
      <c r="F228" s="60">
        <f>D228*100/C228</f>
        <v>4.4615941155191123E-2</v>
      </c>
      <c r="G228" s="60">
        <f>E228*100/C228</f>
        <v>37.333896056915471</v>
      </c>
      <c r="H228" s="65"/>
    </row>
    <row r="229" spans="1:8" ht="15.75">
      <c r="A229" s="56"/>
      <c r="B229" s="56" t="s">
        <v>145</v>
      </c>
      <c r="C229" s="59">
        <v>23029</v>
      </c>
      <c r="D229" s="59">
        <v>0</v>
      </c>
      <c r="E229" s="59">
        <v>10001</v>
      </c>
      <c r="F229" s="60">
        <f>D229*100/C229</f>
        <v>0</v>
      </c>
      <c r="G229" s="60">
        <f>E229*100/C229</f>
        <v>43.427851838985625</v>
      </c>
      <c r="H229" s="65"/>
    </row>
    <row r="230" spans="1:8" ht="17.25" customHeight="1">
      <c r="A230" s="56"/>
      <c r="B230" s="93" t="s">
        <v>774</v>
      </c>
      <c r="C230" s="59">
        <v>14975</v>
      </c>
      <c r="D230" s="59">
        <v>0</v>
      </c>
      <c r="E230" s="59">
        <v>12826</v>
      </c>
      <c r="F230" s="60">
        <f>D230*100/C230</f>
        <v>0</v>
      </c>
      <c r="G230" s="60">
        <f>E230*100/C230</f>
        <v>85.649415692821364</v>
      </c>
      <c r="H230" s="65"/>
    </row>
    <row r="231" spans="1:8" ht="17.25" customHeight="1">
      <c r="A231" s="56"/>
      <c r="B231" s="174" t="s">
        <v>572</v>
      </c>
      <c r="C231" s="59"/>
      <c r="D231" s="59"/>
      <c r="E231" s="59"/>
      <c r="F231" s="60"/>
      <c r="G231" s="60"/>
      <c r="H231" s="434"/>
    </row>
    <row r="232" spans="1:8" ht="15.75">
      <c r="A232" s="56"/>
      <c r="B232" s="443" t="s">
        <v>573</v>
      </c>
      <c r="C232" s="444">
        <v>12399</v>
      </c>
      <c r="D232" s="444">
        <v>0</v>
      </c>
      <c r="E232" s="444">
        <v>3047</v>
      </c>
      <c r="F232" s="60">
        <f>D232*100/C232</f>
        <v>0</v>
      </c>
      <c r="G232" s="60">
        <f>E232*100/C232</f>
        <v>24.574562464714898</v>
      </c>
      <c r="H232" s="65"/>
    </row>
    <row r="233" spans="1:8" ht="15.75">
      <c r="A233" s="56"/>
      <c r="B233" s="443"/>
      <c r="C233" s="444"/>
      <c r="D233" s="444"/>
      <c r="E233" s="444"/>
      <c r="F233" s="60"/>
      <c r="G233" s="60"/>
      <c r="H233" s="434"/>
    </row>
    <row r="234" spans="1:8" ht="15.75">
      <c r="A234" s="56"/>
      <c r="B234" s="63" t="s">
        <v>8</v>
      </c>
      <c r="C234" s="64">
        <f>SUM(C228:C232)</f>
        <v>133333</v>
      </c>
      <c r="D234" s="64">
        <f t="shared" ref="D234:E234" si="48">SUM(D228:D232)</f>
        <v>37</v>
      </c>
      <c r="E234" s="64">
        <f t="shared" si="48"/>
        <v>56835</v>
      </c>
      <c r="F234" s="65">
        <f>D234*100/C234</f>
        <v>2.775006937517344E-2</v>
      </c>
      <c r="G234" s="65">
        <f>E234*100/C234</f>
        <v>42.626356565891413</v>
      </c>
      <c r="H234" s="65">
        <f>(C234-156542)*100/156542</f>
        <v>-14.826053072019011</v>
      </c>
    </row>
    <row r="235" spans="1:8">
      <c r="A235" s="56"/>
      <c r="B235" s="56"/>
      <c r="C235" s="67"/>
      <c r="D235" s="67"/>
      <c r="E235" s="67"/>
      <c r="F235" s="67"/>
      <c r="G235" s="67"/>
      <c r="H235" s="67"/>
    </row>
    <row r="236" spans="1:8" ht="15.75">
      <c r="A236" s="175" t="s">
        <v>293</v>
      </c>
      <c r="B236" s="93" t="s">
        <v>146</v>
      </c>
      <c r="C236" s="59">
        <v>27795</v>
      </c>
      <c r="D236" s="59">
        <v>0</v>
      </c>
      <c r="E236" s="59">
        <v>170</v>
      </c>
      <c r="F236" s="60">
        <f>D236*100/C236</f>
        <v>0</v>
      </c>
      <c r="G236" s="60">
        <f>E236*100/C236</f>
        <v>0.6116207951070336</v>
      </c>
      <c r="H236" s="65"/>
    </row>
    <row r="237" spans="1:8" ht="15.75">
      <c r="A237" s="56"/>
      <c r="B237" s="93" t="s">
        <v>147</v>
      </c>
      <c r="C237" s="59">
        <v>27689</v>
      </c>
      <c r="D237" s="59">
        <v>6</v>
      </c>
      <c r="E237" s="59">
        <v>100</v>
      </c>
      <c r="F237" s="60">
        <f>D237*100/C237</f>
        <v>2.1669254938784355E-2</v>
      </c>
      <c r="G237" s="60">
        <f>E237*100/C237</f>
        <v>0.36115424897973925</v>
      </c>
      <c r="H237" s="65"/>
    </row>
    <row r="238" spans="1:8" ht="15.75">
      <c r="A238" s="56"/>
      <c r="B238" s="93" t="s">
        <v>294</v>
      </c>
      <c r="C238" s="59">
        <v>73661</v>
      </c>
      <c r="D238" s="59">
        <v>60</v>
      </c>
      <c r="E238" s="59">
        <v>1682</v>
      </c>
      <c r="F238" s="60">
        <f>D238*100/C238</f>
        <v>8.1454229510867351E-2</v>
      </c>
      <c r="G238" s="60">
        <f>E238*100/C238</f>
        <v>2.2834335672879815</v>
      </c>
      <c r="H238" s="65"/>
    </row>
    <row r="239" spans="1:8" ht="15.75">
      <c r="A239" s="56"/>
      <c r="B239" s="174" t="s">
        <v>572</v>
      </c>
      <c r="C239" s="59"/>
      <c r="D239" s="59"/>
      <c r="E239" s="59"/>
      <c r="F239" s="60"/>
      <c r="G239" s="60"/>
      <c r="H239" s="65"/>
    </row>
    <row r="240" spans="1:8" ht="15.75">
      <c r="A240" s="56"/>
      <c r="B240" s="435" t="s">
        <v>574</v>
      </c>
      <c r="C240" s="59">
        <v>50606</v>
      </c>
      <c r="D240" s="59">
        <v>14</v>
      </c>
      <c r="E240" s="59">
        <v>2283</v>
      </c>
      <c r="F240" s="60">
        <f>D240*100/C240</f>
        <v>2.7664703790064419E-2</v>
      </c>
      <c r="G240" s="60">
        <f>E240*100/C240</f>
        <v>4.5113227680512189</v>
      </c>
      <c r="H240" s="434"/>
    </row>
    <row r="241" spans="1:8" ht="15.75">
      <c r="A241" s="56"/>
      <c r="B241" s="443" t="s">
        <v>573</v>
      </c>
      <c r="C241" s="59"/>
      <c r="D241" s="59"/>
      <c r="E241" s="59"/>
      <c r="F241" s="60"/>
      <c r="G241" s="60"/>
      <c r="H241" s="65"/>
    </row>
    <row r="242" spans="1:8" ht="15.75">
      <c r="A242" s="56"/>
      <c r="B242" s="443"/>
      <c r="C242" s="59"/>
      <c r="D242" s="59"/>
      <c r="E242" s="59"/>
      <c r="F242" s="60"/>
      <c r="G242" s="60"/>
      <c r="H242" s="459"/>
    </row>
    <row r="243" spans="1:8" ht="15.75">
      <c r="A243" s="56"/>
      <c r="B243" s="63" t="s">
        <v>8</v>
      </c>
      <c r="C243" s="64">
        <f>SUM(C236:C240)</f>
        <v>179751</v>
      </c>
      <c r="D243" s="64">
        <f>SUM(D236:D240)</f>
        <v>80</v>
      </c>
      <c r="E243" s="64">
        <f>SUM(E236:E240)</f>
        <v>4235</v>
      </c>
      <c r="F243" s="65">
        <f>D243*100/C243</f>
        <v>4.4506011093123264E-2</v>
      </c>
      <c r="G243" s="65">
        <f>E243*100/C243</f>
        <v>2.356036962242213</v>
      </c>
      <c r="H243" s="448">
        <f>(C243-156542)*100/156542</f>
        <v>14.826053072019011</v>
      </c>
    </row>
    <row r="244" spans="1:8" ht="15.75">
      <c r="A244" s="56"/>
      <c r="B244" s="63"/>
      <c r="C244" s="64"/>
      <c r="D244" s="64"/>
      <c r="E244" s="64"/>
      <c r="F244" s="434"/>
      <c r="G244" s="434"/>
      <c r="H244" s="434"/>
    </row>
    <row r="245" spans="1:8" ht="15.75">
      <c r="A245" s="155"/>
      <c r="B245" s="265"/>
      <c r="C245" s="170" t="s">
        <v>83</v>
      </c>
      <c r="D245" s="265"/>
      <c r="E245" s="265"/>
      <c r="F245" s="265"/>
      <c r="G245" s="265"/>
      <c r="H245" s="171"/>
    </row>
    <row r="246" spans="1:8">
      <c r="A246" s="77"/>
      <c r="B246" s="245"/>
      <c r="C246" s="68"/>
      <c r="D246" s="257" t="s">
        <v>19</v>
      </c>
      <c r="E246" s="185"/>
      <c r="F246" s="185"/>
      <c r="G246" s="185"/>
      <c r="H246" s="258"/>
    </row>
    <row r="247" spans="1:8">
      <c r="A247" s="76" t="s">
        <v>85</v>
      </c>
      <c r="B247" s="226"/>
      <c r="C247" s="68"/>
      <c r="D247" s="259"/>
      <c r="E247" s="56"/>
      <c r="F247" s="247" t="s">
        <v>5</v>
      </c>
      <c r="G247" s="247" t="s">
        <v>1</v>
      </c>
      <c r="H247" s="260" t="s">
        <v>2</v>
      </c>
    </row>
    <row r="248" spans="1:8">
      <c r="A248" s="261" t="s">
        <v>20</v>
      </c>
      <c r="B248" s="262">
        <v>1221191</v>
      </c>
      <c r="C248" s="68"/>
      <c r="D248" s="596" t="s">
        <v>22</v>
      </c>
      <c r="E248" s="597"/>
      <c r="F248" s="185">
        <v>10</v>
      </c>
      <c r="G248" s="185">
        <v>0</v>
      </c>
      <c r="H248" s="263">
        <v>0</v>
      </c>
    </row>
    <row r="249" spans="1:8">
      <c r="A249" s="261" t="s">
        <v>21</v>
      </c>
      <c r="B249" s="262">
        <v>1068</v>
      </c>
      <c r="C249" s="56"/>
      <c r="D249" s="596" t="s">
        <v>24</v>
      </c>
      <c r="E249" s="597"/>
      <c r="F249" s="185">
        <v>8</v>
      </c>
      <c r="G249" s="185">
        <v>0</v>
      </c>
      <c r="H249" s="263">
        <v>0</v>
      </c>
    </row>
    <row r="250" spans="1:8" ht="15.75">
      <c r="A250" s="261" t="s">
        <v>23</v>
      </c>
      <c r="B250" s="262">
        <v>8935</v>
      </c>
      <c r="C250" s="56"/>
      <c r="D250" s="68"/>
      <c r="E250" s="68"/>
      <c r="F250" s="68"/>
      <c r="G250" s="68"/>
      <c r="H250" s="72"/>
    </row>
    <row r="251" spans="1:8" ht="15.75">
      <c r="A251" s="70"/>
      <c r="B251" s="274"/>
      <c r="C251" s="56"/>
      <c r="D251" s="68"/>
      <c r="E251" s="68"/>
      <c r="F251" s="68"/>
      <c r="G251" s="68"/>
      <c r="H251" s="72"/>
    </row>
    <row r="252" spans="1:8" ht="15.75">
      <c r="A252" s="121" t="s">
        <v>25</v>
      </c>
      <c r="B252" s="275">
        <f>B248/8</f>
        <v>152648.875</v>
      </c>
      <c r="C252" s="68"/>
      <c r="D252" s="68"/>
      <c r="E252" s="68"/>
      <c r="F252" s="68"/>
      <c r="G252" s="68"/>
      <c r="H252" s="72"/>
    </row>
    <row r="253" spans="1:8" ht="28.5" customHeight="1">
      <c r="A253" s="276" t="s">
        <v>290</v>
      </c>
      <c r="B253" s="119" t="s">
        <v>437</v>
      </c>
      <c r="C253" s="56"/>
      <c r="D253" s="56"/>
      <c r="E253" s="56"/>
      <c r="F253" s="56"/>
      <c r="G253" s="56"/>
      <c r="H253" s="57"/>
    </row>
    <row r="254" spans="1:8">
      <c r="A254" s="56"/>
      <c r="B254" s="56"/>
      <c r="C254" s="56"/>
      <c r="D254" s="56"/>
      <c r="E254" s="56"/>
      <c r="F254" s="56"/>
      <c r="G254" s="56"/>
      <c r="H254" s="57"/>
    </row>
    <row r="255" spans="1:8">
      <c r="A255" s="591" t="s">
        <v>26</v>
      </c>
      <c r="B255" s="252" t="s">
        <v>27</v>
      </c>
      <c r="C255" s="586" t="s">
        <v>79</v>
      </c>
      <c r="D255" s="586"/>
      <c r="E255" s="586"/>
      <c r="F255" s="587" t="s">
        <v>86</v>
      </c>
      <c r="G255" s="588" t="s">
        <v>87</v>
      </c>
      <c r="H255" s="581" t="s">
        <v>28</v>
      </c>
    </row>
    <row r="256" spans="1:8">
      <c r="A256" s="591"/>
      <c r="B256" s="253" t="s">
        <v>29</v>
      </c>
      <c r="C256" s="252" t="s">
        <v>5</v>
      </c>
      <c r="D256" s="252" t="s">
        <v>30</v>
      </c>
      <c r="E256" s="252" t="s">
        <v>31</v>
      </c>
      <c r="F256" s="587"/>
      <c r="G256" s="588"/>
      <c r="H256" s="581"/>
    </row>
    <row r="257" spans="1:8">
      <c r="A257" s="158"/>
      <c r="B257" s="160"/>
      <c r="C257" s="59"/>
      <c r="D257" s="59"/>
      <c r="E257" s="59"/>
      <c r="F257" s="122"/>
      <c r="G257" s="122"/>
      <c r="H257" s="172"/>
    </row>
    <row r="258" spans="1:8" ht="15.75">
      <c r="A258" s="62" t="s">
        <v>262</v>
      </c>
      <c r="B258" s="469" t="s">
        <v>695</v>
      </c>
      <c r="C258" s="59"/>
      <c r="D258" s="59"/>
      <c r="E258" s="59"/>
      <c r="F258" s="60"/>
      <c r="G258" s="60"/>
      <c r="H258" s="172"/>
    </row>
    <row r="259" spans="1:8" ht="15.75">
      <c r="A259" s="62"/>
      <c r="B259" s="160" t="s">
        <v>696</v>
      </c>
      <c r="C259" s="59">
        <v>86060</v>
      </c>
      <c r="D259" s="59">
        <v>10</v>
      </c>
      <c r="E259" s="59">
        <v>3004</v>
      </c>
      <c r="F259" s="60">
        <f t="shared" ref="F259" si="49">D259*100/C259</f>
        <v>1.1619800139437602E-2</v>
      </c>
      <c r="G259" s="60">
        <f t="shared" ref="G259" si="50">E259*100/C259</f>
        <v>3.4905879618870554</v>
      </c>
      <c r="H259" s="172"/>
    </row>
    <row r="260" spans="1:8" ht="15.75">
      <c r="A260" s="62"/>
      <c r="B260" s="470" t="s">
        <v>694</v>
      </c>
      <c r="C260" s="59"/>
      <c r="D260" s="59"/>
      <c r="E260" s="59"/>
      <c r="F260" s="60"/>
      <c r="G260" s="60"/>
      <c r="H260" s="172"/>
    </row>
    <row r="261" spans="1:8" ht="15.75">
      <c r="A261" s="62"/>
      <c r="B261" s="470" t="s">
        <v>693</v>
      </c>
      <c r="C261" s="59"/>
      <c r="D261" s="59"/>
      <c r="E261" s="59"/>
      <c r="F261" s="60"/>
      <c r="G261" s="60"/>
      <c r="H261" s="172"/>
    </row>
    <row r="262" spans="1:8" ht="15.75">
      <c r="A262" s="62"/>
      <c r="B262" s="470" t="s">
        <v>799</v>
      </c>
      <c r="C262" s="59"/>
      <c r="D262" s="59"/>
      <c r="E262" s="59"/>
      <c r="F262" s="60"/>
      <c r="G262" s="60"/>
      <c r="H262" s="172"/>
    </row>
    <row r="263" spans="1:8" ht="15.75">
      <c r="A263" s="62"/>
      <c r="B263" s="61" t="s">
        <v>688</v>
      </c>
      <c r="C263" s="59"/>
      <c r="D263" s="59"/>
      <c r="E263" s="59"/>
      <c r="F263" s="60"/>
      <c r="G263" s="60"/>
      <c r="H263" s="172"/>
    </row>
    <row r="264" spans="1:8" ht="15.75">
      <c r="A264" s="62"/>
      <c r="B264" s="63" t="s">
        <v>687</v>
      </c>
      <c r="C264" s="59"/>
      <c r="D264" s="59"/>
      <c r="E264" s="59"/>
      <c r="F264" s="60"/>
      <c r="G264" s="60"/>
      <c r="H264" s="172"/>
    </row>
    <row r="265" spans="1:8" ht="15.75">
      <c r="A265" s="62"/>
      <c r="B265" s="68" t="s">
        <v>683</v>
      </c>
      <c r="C265" s="67">
        <v>16096</v>
      </c>
      <c r="D265" s="67">
        <v>0</v>
      </c>
      <c r="E265" s="67">
        <v>0</v>
      </c>
      <c r="F265" s="60">
        <f>D265*100/C265</f>
        <v>0</v>
      </c>
      <c r="G265" s="60">
        <f>E265*100/C265</f>
        <v>0</v>
      </c>
      <c r="H265" s="172"/>
    </row>
    <row r="266" spans="1:8" ht="15.75">
      <c r="A266" s="62"/>
      <c r="B266" s="68" t="s">
        <v>684</v>
      </c>
      <c r="C266" s="67">
        <v>15521</v>
      </c>
      <c r="D266" s="67">
        <v>1</v>
      </c>
      <c r="E266" s="67">
        <v>1768</v>
      </c>
      <c r="F266" s="60">
        <f>D266*100/C266</f>
        <v>6.4428838348044581E-3</v>
      </c>
      <c r="G266" s="60">
        <f>E266*100/C266</f>
        <v>11.391018619934282</v>
      </c>
      <c r="H266" s="172"/>
    </row>
    <row r="267" spans="1:8" ht="15.75">
      <c r="A267" s="62"/>
      <c r="B267" s="56" t="s">
        <v>752</v>
      </c>
      <c r="C267" s="67">
        <v>23213</v>
      </c>
      <c r="D267" s="67">
        <v>0</v>
      </c>
      <c r="E267" s="67">
        <v>0</v>
      </c>
      <c r="F267" s="60">
        <f>D267*100/C267</f>
        <v>0</v>
      </c>
      <c r="G267" s="60">
        <f>E267*100/C267</f>
        <v>0</v>
      </c>
      <c r="H267" s="172"/>
    </row>
    <row r="268" spans="1:8" ht="15.75">
      <c r="A268" s="62"/>
      <c r="B268" s="56" t="s">
        <v>685</v>
      </c>
      <c r="C268" s="67">
        <v>10977</v>
      </c>
      <c r="D268" s="67">
        <v>0</v>
      </c>
      <c r="E268" s="67">
        <v>0</v>
      </c>
      <c r="F268" s="60">
        <f>D268*100/C268</f>
        <v>0</v>
      </c>
      <c r="G268" s="60">
        <f>E268*100/C268</f>
        <v>0</v>
      </c>
      <c r="H268" s="172"/>
    </row>
    <row r="269" spans="1:8" ht="15.75">
      <c r="A269" s="62"/>
      <c r="B269" s="56" t="s">
        <v>686</v>
      </c>
      <c r="C269" s="67">
        <v>9522</v>
      </c>
      <c r="D269" s="67">
        <v>0</v>
      </c>
      <c r="E269" s="67">
        <v>0</v>
      </c>
      <c r="F269" s="60">
        <f>D269*100/C269</f>
        <v>0</v>
      </c>
      <c r="G269" s="60">
        <f>E269*100/C269</f>
        <v>0</v>
      </c>
      <c r="H269" s="172"/>
    </row>
    <row r="270" spans="1:8" ht="15.75">
      <c r="A270" s="62"/>
      <c r="B270" s="56"/>
      <c r="C270" s="67"/>
      <c r="D270" s="67"/>
      <c r="E270" s="67"/>
      <c r="F270" s="67"/>
      <c r="G270" s="67"/>
      <c r="H270" s="102"/>
    </row>
    <row r="271" spans="1:8" ht="15.75">
      <c r="A271" s="62"/>
      <c r="B271" s="63" t="s">
        <v>8</v>
      </c>
      <c r="C271" s="64">
        <f>SUM(C258:C270)</f>
        <v>161389</v>
      </c>
      <c r="D271" s="64">
        <f>SUM(D258:D270)</f>
        <v>11</v>
      </c>
      <c r="E271" s="64">
        <f>SUM(E258:E270)</f>
        <v>4772</v>
      </c>
      <c r="F271" s="65">
        <f>SUM(F258:F270)</f>
        <v>1.8062683974242058E-2</v>
      </c>
      <c r="G271" s="65">
        <f>SUM(G258:G270)</f>
        <v>14.881606581821337</v>
      </c>
      <c r="H271" s="448">
        <f>(C271-152649)*100/152649</f>
        <v>5.7255533937333363</v>
      </c>
    </row>
    <row r="272" spans="1:8" ht="15" customHeight="1">
      <c r="A272" s="62"/>
      <c r="B272" s="63"/>
      <c r="C272" s="64"/>
      <c r="D272" s="64"/>
      <c r="E272" s="64"/>
      <c r="F272" s="65"/>
      <c r="G272" s="65"/>
      <c r="H272" s="448"/>
    </row>
    <row r="273" spans="1:8" ht="15.75">
      <c r="A273" s="62" t="s">
        <v>263</v>
      </c>
      <c r="B273" s="63" t="s">
        <v>253</v>
      </c>
      <c r="C273" s="67"/>
      <c r="D273" s="67"/>
      <c r="E273" s="67"/>
      <c r="F273" s="67"/>
      <c r="G273" s="67"/>
      <c r="H273" s="448"/>
    </row>
    <row r="274" spans="1:8" ht="15.75">
      <c r="A274" s="62"/>
      <c r="B274" s="460" t="s">
        <v>246</v>
      </c>
      <c r="C274" s="67">
        <v>128835</v>
      </c>
      <c r="D274" s="67">
        <v>318</v>
      </c>
      <c r="E274" s="67">
        <v>926</v>
      </c>
      <c r="F274" s="60">
        <f>D274*100/C274</f>
        <v>0.24682733729188497</v>
      </c>
      <c r="G274" s="60">
        <f>E274*100/C274</f>
        <v>0.71874878720844493</v>
      </c>
      <c r="H274" s="448"/>
    </row>
    <row r="275" spans="1:8" ht="15.75">
      <c r="A275" s="62"/>
      <c r="B275" s="470" t="s">
        <v>689</v>
      </c>
      <c r="C275" s="59"/>
      <c r="D275" s="59"/>
      <c r="E275" s="59"/>
      <c r="F275" s="60"/>
      <c r="G275" s="60"/>
      <c r="H275" s="448"/>
    </row>
    <row r="276" spans="1:8" ht="15.75">
      <c r="A276" s="62"/>
      <c r="B276" s="470" t="s">
        <v>690</v>
      </c>
      <c r="C276" s="59"/>
      <c r="D276" s="59"/>
      <c r="E276" s="59"/>
      <c r="F276" s="60"/>
      <c r="G276" s="60"/>
      <c r="H276" s="448"/>
    </row>
    <row r="277" spans="1:8" ht="15.75">
      <c r="A277" s="62"/>
      <c r="B277" s="470" t="s">
        <v>692</v>
      </c>
      <c r="C277" s="59"/>
      <c r="D277" s="59"/>
      <c r="E277" s="59"/>
      <c r="F277" s="60"/>
      <c r="G277" s="60"/>
      <c r="H277" s="459"/>
    </row>
    <row r="278" spans="1:8" ht="15.75">
      <c r="A278" s="62"/>
      <c r="B278" s="89" t="s">
        <v>691</v>
      </c>
      <c r="C278" s="59"/>
      <c r="D278" s="59"/>
      <c r="E278" s="59"/>
      <c r="F278" s="60"/>
      <c r="G278" s="60"/>
      <c r="H278" s="459"/>
    </row>
    <row r="279" spans="1:8" ht="15.75">
      <c r="A279" s="62"/>
      <c r="B279" s="470" t="s">
        <v>694</v>
      </c>
      <c r="C279" s="471">
        <v>23430</v>
      </c>
      <c r="D279" s="471">
        <v>6</v>
      </c>
      <c r="E279" s="471">
        <v>471</v>
      </c>
      <c r="F279" s="60">
        <f>D279*100/C279</f>
        <v>2.5608194622279128E-2</v>
      </c>
      <c r="G279" s="60">
        <f>E279*100/C279</f>
        <v>2.0102432778489114</v>
      </c>
      <c r="H279" s="459"/>
    </row>
    <row r="280" spans="1:8" ht="15.75">
      <c r="A280" s="62"/>
      <c r="B280" s="470" t="s">
        <v>693</v>
      </c>
      <c r="C280" s="296">
        <v>10770</v>
      </c>
      <c r="D280" s="296">
        <v>0</v>
      </c>
      <c r="E280" s="296">
        <v>0</v>
      </c>
      <c r="F280" s="60">
        <f t="shared" ref="F280:F281" si="51">D280*100/C280</f>
        <v>0</v>
      </c>
      <c r="G280" s="60">
        <f t="shared" ref="G280:G281" si="52">E280*100/C280</f>
        <v>0</v>
      </c>
      <c r="H280" s="459"/>
    </row>
    <row r="281" spans="1:8" ht="15.75">
      <c r="A281" s="62"/>
      <c r="B281" s="470" t="s">
        <v>799</v>
      </c>
      <c r="C281" s="296">
        <v>7889</v>
      </c>
      <c r="D281" s="296">
        <v>0</v>
      </c>
      <c r="E281" s="296">
        <v>0</v>
      </c>
      <c r="F281" s="60">
        <f t="shared" si="51"/>
        <v>0</v>
      </c>
      <c r="G281" s="60">
        <f t="shared" si="52"/>
        <v>0</v>
      </c>
      <c r="H281" s="459"/>
    </row>
    <row r="282" spans="1:8" ht="15.75">
      <c r="A282" s="62"/>
      <c r="B282" s="68"/>
      <c r="C282" s="59"/>
      <c r="D282" s="59"/>
      <c r="E282" s="59"/>
      <c r="F282" s="60"/>
      <c r="G282" s="60"/>
      <c r="H282" s="459"/>
    </row>
    <row r="283" spans="1:8" ht="15.75">
      <c r="A283" s="62"/>
      <c r="B283" s="63" t="s">
        <v>8</v>
      </c>
      <c r="C283" s="64">
        <f>SUM(C273:C281)</f>
        <v>170924</v>
      </c>
      <c r="D283" s="64">
        <f t="shared" ref="D283:E283" si="53">SUM(D273:D281)</f>
        <v>324</v>
      </c>
      <c r="E283" s="64">
        <f t="shared" si="53"/>
        <v>1397</v>
      </c>
      <c r="F283" s="459">
        <f>D283*100/C283</f>
        <v>0.18955793218038428</v>
      </c>
      <c r="G283" s="459">
        <f>E283*100/C283</f>
        <v>0.81732231869134819</v>
      </c>
      <c r="H283" s="459">
        <f>(C283-152649)*100/152649</f>
        <v>11.971909413098022</v>
      </c>
    </row>
    <row r="284" spans="1:8" ht="15.75">
      <c r="A284" s="62"/>
      <c r="B284" s="63"/>
      <c r="C284" s="64"/>
      <c r="D284" s="64"/>
      <c r="E284" s="64"/>
      <c r="F284" s="65"/>
      <c r="G284" s="65"/>
      <c r="H284" s="448"/>
    </row>
    <row r="285" spans="1:8" ht="15.75">
      <c r="A285" s="174" t="s">
        <v>618</v>
      </c>
      <c r="B285" s="251" t="s">
        <v>264</v>
      </c>
      <c r="H285" s="448"/>
    </row>
    <row r="286" spans="1:8" ht="15.75">
      <c r="A286" s="62"/>
      <c r="B286" s="93" t="s">
        <v>794</v>
      </c>
      <c r="C286" s="59">
        <v>131356</v>
      </c>
      <c r="D286" s="59">
        <v>68</v>
      </c>
      <c r="E286" s="59">
        <v>198</v>
      </c>
      <c r="F286" s="60">
        <f t="shared" ref="F286" si="54">D286*100/C286</f>
        <v>5.1767715216663117E-2</v>
      </c>
      <c r="G286" s="60">
        <f t="shared" ref="G286" si="55">E286*100/C286</f>
        <v>0.15073540607204847</v>
      </c>
      <c r="H286" s="448"/>
    </row>
    <row r="287" spans="1:8" ht="15.75">
      <c r="A287" s="62"/>
      <c r="B287" s="68" t="s">
        <v>795</v>
      </c>
      <c r="C287" s="59"/>
      <c r="D287" s="68"/>
      <c r="E287" s="68"/>
      <c r="F287" s="60"/>
      <c r="G287" s="60"/>
      <c r="H287" s="448"/>
    </row>
    <row r="288" spans="1:8" ht="15.75">
      <c r="A288" s="62"/>
      <c r="B288" s="68" t="s">
        <v>703</v>
      </c>
      <c r="C288" s="59"/>
      <c r="D288" s="68"/>
      <c r="E288" s="68"/>
      <c r="F288" s="60"/>
      <c r="G288" s="60"/>
      <c r="H288" s="454"/>
    </row>
    <row r="289" spans="1:8" ht="15.75">
      <c r="A289" s="62"/>
      <c r="B289" s="68" t="s">
        <v>704</v>
      </c>
      <c r="C289" s="64"/>
      <c r="D289" s="64"/>
      <c r="E289" s="64"/>
      <c r="F289" s="65"/>
      <c r="G289" s="65"/>
      <c r="H289" s="448"/>
    </row>
    <row r="290" spans="1:8" ht="15.75">
      <c r="A290" s="62"/>
      <c r="B290" s="68" t="s">
        <v>800</v>
      </c>
      <c r="C290" s="64"/>
      <c r="D290" s="64"/>
      <c r="E290" s="64"/>
      <c r="F290" s="65"/>
      <c r="G290" s="65"/>
      <c r="H290" s="448"/>
    </row>
    <row r="291" spans="1:8" ht="15.75">
      <c r="A291" s="62"/>
      <c r="B291" s="68" t="s">
        <v>705</v>
      </c>
      <c r="C291" s="64"/>
      <c r="D291" s="64"/>
      <c r="E291" s="64"/>
      <c r="F291" s="65"/>
      <c r="G291" s="65"/>
      <c r="H291" s="448"/>
    </row>
    <row r="292" spans="1:8" ht="15.75">
      <c r="A292" s="62"/>
      <c r="B292" s="68" t="s">
        <v>706</v>
      </c>
      <c r="C292" s="64"/>
      <c r="D292" s="64"/>
      <c r="E292" s="64"/>
      <c r="F292" s="65"/>
      <c r="G292" s="65"/>
      <c r="H292" s="448"/>
    </row>
    <row r="293" spans="1:8" ht="15.75">
      <c r="A293" s="62"/>
      <c r="B293" s="68"/>
      <c r="C293" s="67"/>
      <c r="D293" s="67"/>
      <c r="E293" s="67"/>
      <c r="F293" s="60"/>
      <c r="G293" s="60"/>
      <c r="H293" s="454"/>
    </row>
    <row r="294" spans="1:8" ht="15.75">
      <c r="A294" s="62"/>
      <c r="B294" s="63" t="s">
        <v>8</v>
      </c>
      <c r="C294" s="64">
        <f>SUM(C285:C292)</f>
        <v>131356</v>
      </c>
      <c r="D294" s="64">
        <f>SUM(D285:D292)</f>
        <v>68</v>
      </c>
      <c r="E294" s="64">
        <f>SUM(E285:E292)</f>
        <v>198</v>
      </c>
      <c r="F294" s="65">
        <f>D294*100/C294</f>
        <v>5.1767715216663117E-2</v>
      </c>
      <c r="G294" s="65">
        <f>E294*100/C294</f>
        <v>0.15073540607204847</v>
      </c>
      <c r="H294" s="448">
        <f>(C294-152649)*100/152649</f>
        <v>-13.948994097570242</v>
      </c>
    </row>
    <row r="295" spans="1:8" ht="15.75">
      <c r="A295" s="62"/>
      <c r="B295" s="63"/>
      <c r="C295" s="64"/>
      <c r="D295" s="64"/>
      <c r="E295" s="64"/>
      <c r="F295" s="65"/>
      <c r="G295" s="65"/>
      <c r="H295" s="448"/>
    </row>
    <row r="296" spans="1:8" ht="15.75">
      <c r="A296" s="62" t="s">
        <v>851</v>
      </c>
      <c r="B296" s="56" t="s">
        <v>796</v>
      </c>
      <c r="C296" s="59">
        <v>38611</v>
      </c>
      <c r="D296" s="59">
        <v>172</v>
      </c>
      <c r="E296" s="59">
        <v>327</v>
      </c>
      <c r="F296" s="60">
        <f t="shared" ref="F296" si="56">D296*100/C296</f>
        <v>0.44546890782419518</v>
      </c>
      <c r="G296" s="60">
        <f t="shared" ref="G296" si="57">E296*100/C296</f>
        <v>0.84690891196809204</v>
      </c>
      <c r="H296" s="448"/>
    </row>
    <row r="297" spans="1:8" ht="15.75">
      <c r="A297" s="62"/>
      <c r="B297" s="63" t="s">
        <v>271</v>
      </c>
      <c r="C297" s="67"/>
      <c r="D297" s="67"/>
      <c r="E297" s="67"/>
      <c r="F297" s="60"/>
      <c r="G297" s="65"/>
      <c r="H297" s="448"/>
    </row>
    <row r="298" spans="1:8" ht="15.75">
      <c r="A298" s="62"/>
      <c r="B298" s="68" t="s">
        <v>795</v>
      </c>
      <c r="C298" s="67">
        <v>21286</v>
      </c>
      <c r="D298" s="67">
        <v>65</v>
      </c>
      <c r="E298" s="67">
        <v>95</v>
      </c>
      <c r="F298" s="60">
        <f t="shared" ref="F298:F303" si="58">D298*100/C298</f>
        <v>0.30536502865733345</v>
      </c>
      <c r="G298" s="60">
        <f t="shared" ref="G298:G303" si="59">E298*100/C298</f>
        <v>0.44630273419148736</v>
      </c>
      <c r="H298" s="448"/>
    </row>
    <row r="299" spans="1:8" ht="15.75">
      <c r="A299" s="62"/>
      <c r="B299" s="68" t="s">
        <v>703</v>
      </c>
      <c r="C299" s="67">
        <v>10114</v>
      </c>
      <c r="D299" s="67">
        <v>14</v>
      </c>
      <c r="E299" s="67">
        <v>57</v>
      </c>
      <c r="F299" s="60">
        <f t="shared" ref="F299" si="60">D299*100/C299</f>
        <v>0.13842198932173225</v>
      </c>
      <c r="G299" s="60">
        <f t="shared" ref="G299" si="61">E299*100/C299</f>
        <v>0.56357524223848132</v>
      </c>
      <c r="H299" s="454"/>
    </row>
    <row r="300" spans="1:8" ht="15.75">
      <c r="A300" s="62"/>
      <c r="B300" s="68" t="s">
        <v>704</v>
      </c>
      <c r="C300" s="59">
        <v>6196</v>
      </c>
      <c r="D300" s="59">
        <v>0</v>
      </c>
      <c r="E300" s="59">
        <v>0</v>
      </c>
      <c r="F300" s="60">
        <f t="shared" si="58"/>
        <v>0</v>
      </c>
      <c r="G300" s="60">
        <f t="shared" si="59"/>
        <v>0</v>
      </c>
      <c r="H300" s="448"/>
    </row>
    <row r="301" spans="1:8" ht="15.75">
      <c r="A301" s="62"/>
      <c r="B301" s="68" t="s">
        <v>800</v>
      </c>
      <c r="C301" s="59">
        <v>30566</v>
      </c>
      <c r="D301" s="59">
        <v>0</v>
      </c>
      <c r="E301" s="59">
        <v>21</v>
      </c>
      <c r="F301" s="60">
        <f t="shared" si="58"/>
        <v>0</v>
      </c>
      <c r="G301" s="60">
        <f t="shared" si="59"/>
        <v>6.8703788523195711E-2</v>
      </c>
      <c r="H301" s="448"/>
    </row>
    <row r="302" spans="1:8" ht="15.75">
      <c r="A302" s="62"/>
      <c r="B302" s="68" t="s">
        <v>705</v>
      </c>
      <c r="C302" s="59">
        <v>37631</v>
      </c>
      <c r="D302" s="59">
        <v>34</v>
      </c>
      <c r="E302" s="59">
        <v>248</v>
      </c>
      <c r="F302" s="60">
        <f t="shared" si="58"/>
        <v>9.0351040365655971E-2</v>
      </c>
      <c r="G302" s="60">
        <f t="shared" si="59"/>
        <v>0.65903111796125535</v>
      </c>
      <c r="H302" s="448"/>
    </row>
    <row r="303" spans="1:8" ht="15.75">
      <c r="A303" s="277"/>
      <c r="B303" s="68" t="s">
        <v>706</v>
      </c>
      <c r="C303" s="59">
        <v>12591</v>
      </c>
      <c r="D303" s="59">
        <v>0</v>
      </c>
      <c r="E303" s="59">
        <v>0</v>
      </c>
      <c r="F303" s="60">
        <f t="shared" si="58"/>
        <v>0</v>
      </c>
      <c r="G303" s="60">
        <f t="shared" si="59"/>
        <v>0</v>
      </c>
      <c r="H303" s="448"/>
    </row>
    <row r="304" spans="1:8" ht="15.75">
      <c r="A304" s="277"/>
      <c r="B304" s="68"/>
      <c r="C304" s="59"/>
      <c r="D304" s="59"/>
      <c r="E304" s="59"/>
      <c r="F304" s="60"/>
      <c r="G304" s="60"/>
      <c r="H304" s="454"/>
    </row>
    <row r="305" spans="1:8" ht="15.75">
      <c r="A305" s="62"/>
      <c r="B305" s="63" t="s">
        <v>8</v>
      </c>
      <c r="C305" s="64">
        <f>SUM(C296:C303)</f>
        <v>156995</v>
      </c>
      <c r="D305" s="64">
        <f>SUM(D296:D303)</f>
        <v>285</v>
      </c>
      <c r="E305" s="64">
        <f>SUM(E296:E303)</f>
        <v>748</v>
      </c>
      <c r="F305" s="65">
        <f>D305*100/C305</f>
        <v>0.18153444377209466</v>
      </c>
      <c r="G305" s="65">
        <f>E305*100/C305</f>
        <v>0.47644829453167298</v>
      </c>
      <c r="H305" s="448">
        <f>(C305-152649)*100/152649</f>
        <v>2.8470543534513819</v>
      </c>
    </row>
    <row r="306" spans="1:8" ht="15.75">
      <c r="A306" s="62"/>
      <c r="B306" s="63"/>
      <c r="C306" s="64"/>
      <c r="D306" s="64"/>
      <c r="E306" s="64"/>
      <c r="F306" s="65"/>
      <c r="G306" s="65"/>
      <c r="H306" s="448"/>
    </row>
    <row r="307" spans="1:8" ht="15.75">
      <c r="A307" s="63" t="s">
        <v>801</v>
      </c>
      <c r="B307" s="68" t="s">
        <v>802</v>
      </c>
      <c r="C307" s="59">
        <v>155200</v>
      </c>
      <c r="D307" s="59">
        <v>108</v>
      </c>
      <c r="E307" s="59">
        <v>64</v>
      </c>
      <c r="F307" s="60">
        <f t="shared" ref="F307" si="62">D307*100/C307</f>
        <v>6.9587628865979384E-2</v>
      </c>
      <c r="G307" s="60">
        <f t="shared" ref="G307" si="63">E307*100/C307</f>
        <v>4.1237113402061855E-2</v>
      </c>
      <c r="H307" s="448"/>
    </row>
    <row r="308" spans="1:8" ht="15.75">
      <c r="A308" s="62"/>
      <c r="B308" s="63"/>
      <c r="C308" s="64"/>
      <c r="D308" s="64"/>
      <c r="E308" s="64"/>
      <c r="F308" s="65"/>
      <c r="G308" s="65"/>
      <c r="H308" s="448"/>
    </row>
    <row r="309" spans="1:8" ht="15.75">
      <c r="A309" s="62"/>
      <c r="B309" s="63" t="s">
        <v>8</v>
      </c>
      <c r="C309" s="64">
        <f>SUM(C307:C308)</f>
        <v>155200</v>
      </c>
      <c r="D309" s="64">
        <f>SUM(D307:D308)</f>
        <v>108</v>
      </c>
      <c r="E309" s="64">
        <f>SUM(E307:E308)</f>
        <v>64</v>
      </c>
      <c r="F309" s="65">
        <f>D309*100/C309</f>
        <v>6.9587628865979384E-2</v>
      </c>
      <c r="G309" s="65">
        <f>E309*100/C309</f>
        <v>4.1237113402061855E-2</v>
      </c>
      <c r="H309" s="448">
        <f>(C309-152649)*100/152649</f>
        <v>1.6711540855164462</v>
      </c>
    </row>
    <row r="310" spans="1:8" ht="15.75">
      <c r="A310" s="62"/>
      <c r="B310" s="63"/>
      <c r="C310" s="64"/>
      <c r="D310" s="64"/>
      <c r="E310" s="64"/>
      <c r="F310" s="65"/>
      <c r="G310" s="65"/>
      <c r="H310" s="448"/>
    </row>
    <row r="311" spans="1:8" ht="15.75">
      <c r="A311" s="62" t="s">
        <v>643</v>
      </c>
      <c r="B311" s="63" t="s">
        <v>687</v>
      </c>
      <c r="C311" s="67"/>
      <c r="D311" s="67"/>
      <c r="E311" s="67"/>
      <c r="F311" s="67"/>
      <c r="G311" s="67"/>
      <c r="H311" s="67"/>
    </row>
    <row r="312" spans="1:8" ht="15.75">
      <c r="A312" s="62"/>
      <c r="B312" s="460" t="s">
        <v>682</v>
      </c>
      <c r="C312" s="67">
        <v>67479</v>
      </c>
      <c r="D312" s="67">
        <v>61</v>
      </c>
      <c r="E312" s="67">
        <v>829</v>
      </c>
      <c r="F312" s="60">
        <f t="shared" ref="F312" si="64">D312*100/C312</f>
        <v>9.0398494346389247E-2</v>
      </c>
      <c r="G312" s="60">
        <f t="shared" ref="G312" si="65">E312*100/C312</f>
        <v>1.2285303575927327</v>
      </c>
      <c r="H312" s="67"/>
    </row>
    <row r="313" spans="1:8" ht="15.75">
      <c r="A313" s="62"/>
      <c r="B313" s="89" t="s">
        <v>691</v>
      </c>
      <c r="H313" s="67"/>
    </row>
    <row r="314" spans="1:8" ht="15.75">
      <c r="A314" s="62"/>
      <c r="B314" s="61" t="s">
        <v>688</v>
      </c>
      <c r="C314" s="296">
        <f>20113+814</f>
        <v>20927</v>
      </c>
      <c r="D314" s="458">
        <v>0</v>
      </c>
      <c r="E314" s="458">
        <v>0</v>
      </c>
      <c r="F314" s="60">
        <f t="shared" ref="F314" si="66">D314*100/C314</f>
        <v>0</v>
      </c>
      <c r="G314" s="60">
        <f t="shared" ref="G314" si="67">E314*100/C314</f>
        <v>0</v>
      </c>
      <c r="H314" s="448"/>
    </row>
    <row r="315" spans="1:8" ht="15.75">
      <c r="A315" s="62"/>
      <c r="B315" s="63" t="s">
        <v>253</v>
      </c>
      <c r="C315" s="458"/>
      <c r="D315" s="458"/>
      <c r="E315" s="458"/>
      <c r="H315" s="448"/>
    </row>
    <row r="316" spans="1:8" ht="15.75">
      <c r="A316" s="62"/>
      <c r="B316" s="470" t="s">
        <v>689</v>
      </c>
      <c r="C316" s="296">
        <v>33873</v>
      </c>
      <c r="D316" s="296">
        <v>0</v>
      </c>
      <c r="E316" s="296">
        <v>11</v>
      </c>
      <c r="F316" s="60">
        <f t="shared" ref="F316" si="68">D316*100/C316</f>
        <v>0</v>
      </c>
      <c r="G316" s="60">
        <f t="shared" ref="G316" si="69">E316*100/C316</f>
        <v>3.2474242021669174E-2</v>
      </c>
      <c r="H316" s="457"/>
    </row>
    <row r="317" spans="1:8" ht="15.75">
      <c r="A317" s="62"/>
      <c r="B317" s="470" t="s">
        <v>690</v>
      </c>
      <c r="C317" s="296">
        <v>38657</v>
      </c>
      <c r="D317" s="296">
        <v>0</v>
      </c>
      <c r="E317" s="296">
        <v>379</v>
      </c>
      <c r="F317" s="60">
        <f t="shared" ref="F317:F318" si="70">D317*100/C317</f>
        <v>0</v>
      </c>
      <c r="G317" s="60">
        <f t="shared" ref="G317:G318" si="71">E317*100/C317</f>
        <v>0.98041751817264666</v>
      </c>
      <c r="H317" s="457"/>
    </row>
    <row r="318" spans="1:8" ht="15.75">
      <c r="A318" s="62"/>
      <c r="B318" s="470" t="s">
        <v>692</v>
      </c>
      <c r="C318" s="296">
        <v>8951</v>
      </c>
      <c r="D318" s="296">
        <v>0</v>
      </c>
      <c r="E318" s="296">
        <v>0</v>
      </c>
      <c r="F318" s="60">
        <f t="shared" si="70"/>
        <v>0</v>
      </c>
      <c r="G318" s="60">
        <f t="shared" si="71"/>
        <v>0</v>
      </c>
      <c r="H318" s="457"/>
    </row>
    <row r="319" spans="1:8" ht="15.75">
      <c r="A319" s="62"/>
      <c r="B319" s="56"/>
      <c r="C319" s="67"/>
      <c r="D319" s="67"/>
      <c r="E319" s="67"/>
      <c r="F319" s="60"/>
      <c r="G319" s="60"/>
      <c r="H319" s="457"/>
    </row>
    <row r="320" spans="1:8" ht="15.75">
      <c r="A320" s="62"/>
      <c r="B320" s="63" t="s">
        <v>8</v>
      </c>
      <c r="C320" s="64">
        <f>SUM(C311:C318)</f>
        <v>169887</v>
      </c>
      <c r="D320" s="64">
        <f t="shared" ref="D320:E320" si="72">SUM(D311:D318)</f>
        <v>61</v>
      </c>
      <c r="E320" s="64">
        <f t="shared" si="72"/>
        <v>1219</v>
      </c>
      <c r="F320" s="459">
        <f>D320*100/C320</f>
        <v>3.5906220016834717E-2</v>
      </c>
      <c r="G320" s="459">
        <f>E320*100/C320</f>
        <v>0.71753577377904132</v>
      </c>
      <c r="H320" s="448">
        <f>(C320-152649)*100/152649</f>
        <v>11.292573158029205</v>
      </c>
    </row>
    <row r="321" spans="1:8" ht="15.75">
      <c r="A321" s="62"/>
      <c r="B321" s="63"/>
      <c r="C321" s="64"/>
      <c r="D321" s="64"/>
      <c r="E321" s="64"/>
      <c r="F321" s="65"/>
      <c r="G321" s="65"/>
      <c r="H321" s="448"/>
    </row>
    <row r="322" spans="1:8" ht="15.75">
      <c r="A322" s="62" t="s">
        <v>388</v>
      </c>
      <c r="B322" s="63" t="s">
        <v>687</v>
      </c>
      <c r="C322" s="64"/>
      <c r="D322" s="64"/>
      <c r="E322" s="64"/>
      <c r="F322" s="65"/>
      <c r="G322" s="65"/>
      <c r="H322" s="448"/>
    </row>
    <row r="323" spans="1:8" ht="15.75">
      <c r="A323" s="62"/>
      <c r="B323" s="93" t="s">
        <v>741</v>
      </c>
      <c r="C323" s="67">
        <v>136037</v>
      </c>
      <c r="D323" s="67">
        <v>154</v>
      </c>
      <c r="E323" s="67">
        <v>222</v>
      </c>
      <c r="F323" s="60">
        <f t="shared" ref="F323" si="73">D323*100/C323</f>
        <v>0.11320449583569175</v>
      </c>
      <c r="G323" s="60">
        <f t="shared" ref="G323" si="74">E323*100/C323</f>
        <v>0.16319089659430891</v>
      </c>
      <c r="H323" s="67"/>
    </row>
    <row r="324" spans="1:8" ht="15.75">
      <c r="A324" s="62"/>
      <c r="B324" s="68" t="s">
        <v>683</v>
      </c>
      <c r="C324" s="67"/>
      <c r="D324" s="67"/>
      <c r="E324" s="67"/>
      <c r="F324" s="67"/>
      <c r="G324" s="67"/>
      <c r="H324" s="67"/>
    </row>
    <row r="325" spans="1:8" ht="15.75">
      <c r="A325" s="62"/>
      <c r="B325" s="68" t="s">
        <v>684</v>
      </c>
      <c r="C325" s="67"/>
      <c r="D325" s="67"/>
      <c r="E325" s="67"/>
      <c r="F325" s="67"/>
      <c r="G325" s="67"/>
      <c r="H325" s="67"/>
    </row>
    <row r="326" spans="1:8" ht="15.75">
      <c r="A326" s="62"/>
      <c r="B326" s="93" t="s">
        <v>682</v>
      </c>
      <c r="C326" s="67"/>
      <c r="D326" s="67"/>
      <c r="E326" s="67"/>
      <c r="F326" s="67"/>
      <c r="G326" s="67"/>
      <c r="H326" s="67"/>
    </row>
    <row r="327" spans="1:8" ht="15.75">
      <c r="A327" s="62"/>
      <c r="B327" s="56" t="s">
        <v>752</v>
      </c>
      <c r="C327" s="67"/>
      <c r="D327" s="67"/>
      <c r="E327" s="67"/>
      <c r="F327" s="67"/>
      <c r="G327" s="67"/>
      <c r="H327" s="67"/>
    </row>
    <row r="328" spans="1:8" ht="15.75">
      <c r="A328" s="62"/>
      <c r="B328" s="56" t="s">
        <v>685</v>
      </c>
      <c r="C328" s="67"/>
      <c r="D328" s="67"/>
      <c r="E328" s="67"/>
      <c r="F328" s="67"/>
      <c r="G328" s="67"/>
      <c r="H328" s="67"/>
    </row>
    <row r="329" spans="1:8" ht="15.75">
      <c r="A329" s="62"/>
      <c r="B329" s="56" t="s">
        <v>686</v>
      </c>
      <c r="C329" s="67"/>
      <c r="D329" s="67"/>
      <c r="E329" s="67"/>
      <c r="F329" s="67"/>
      <c r="G329" s="67"/>
      <c r="H329" s="67"/>
    </row>
    <row r="330" spans="1:8" ht="15.75">
      <c r="A330" s="62"/>
      <c r="B330" s="56"/>
      <c r="C330" s="67"/>
      <c r="D330" s="67"/>
      <c r="E330" s="67"/>
      <c r="F330" s="67"/>
      <c r="G330" s="67"/>
      <c r="H330" s="67"/>
    </row>
    <row r="331" spans="1:8" ht="15.75">
      <c r="A331" s="62"/>
      <c r="B331" s="63" t="s">
        <v>8</v>
      </c>
      <c r="C331" s="64">
        <f>SUM(C323:C328)</f>
        <v>136037</v>
      </c>
      <c r="D331" s="64">
        <f>SUM(D322:D328)</f>
        <v>154</v>
      </c>
      <c r="E331" s="64">
        <f>SUM(E322:E328)</f>
        <v>222</v>
      </c>
      <c r="F331" s="65">
        <f>D331*100/C331</f>
        <v>0.11320449583569175</v>
      </c>
      <c r="G331" s="65">
        <f>E331*100/C331</f>
        <v>0.16319089659430891</v>
      </c>
      <c r="H331" s="448">
        <f>(C331-152649)*100/152649</f>
        <v>-10.882482033947159</v>
      </c>
    </row>
    <row r="332" spans="1:8" ht="15.75">
      <c r="A332" s="62"/>
      <c r="B332" s="56"/>
      <c r="C332" s="67"/>
      <c r="D332" s="67"/>
      <c r="E332" s="67"/>
      <c r="F332" s="67"/>
      <c r="G332" s="67"/>
      <c r="H332" s="67"/>
    </row>
    <row r="333" spans="1:8" ht="15.75">
      <c r="A333" s="63" t="s">
        <v>395</v>
      </c>
      <c r="B333" s="68" t="s">
        <v>396</v>
      </c>
      <c r="C333" s="59">
        <v>139403</v>
      </c>
      <c r="D333" s="59">
        <v>57</v>
      </c>
      <c r="E333" s="59">
        <v>315</v>
      </c>
      <c r="F333" s="60">
        <f t="shared" ref="F333" si="75">D333*100/C333</f>
        <v>4.0888646585798008E-2</v>
      </c>
      <c r="G333" s="60">
        <f t="shared" ref="G333" si="76">E333*100/C333</f>
        <v>0.22596357323730479</v>
      </c>
      <c r="H333" s="184"/>
    </row>
    <row r="334" spans="1:8" ht="15.75">
      <c r="A334" s="63"/>
      <c r="B334" s="68"/>
      <c r="C334" s="59"/>
      <c r="D334" s="59"/>
      <c r="E334" s="59"/>
      <c r="F334" s="60"/>
      <c r="G334" s="60"/>
      <c r="H334" s="184"/>
    </row>
    <row r="335" spans="1:8" ht="15.75">
      <c r="A335" s="62"/>
      <c r="B335" s="63" t="s">
        <v>8</v>
      </c>
      <c r="C335" s="64">
        <f>SUM(C333:C333)</f>
        <v>139403</v>
      </c>
      <c r="D335" s="64">
        <f>SUM(D333:D333)</f>
        <v>57</v>
      </c>
      <c r="E335" s="64">
        <f>SUM(E333:E333)</f>
        <v>315</v>
      </c>
      <c r="F335" s="65">
        <f>D335*100/C335</f>
        <v>4.0888646585798008E-2</v>
      </c>
      <c r="G335" s="65">
        <f>E335*100/C335</f>
        <v>0.22596357323730479</v>
      </c>
      <c r="H335" s="448">
        <f>(C335-152649)*100/152649</f>
        <v>-8.6774233699532921</v>
      </c>
    </row>
    <row r="336" spans="1:8" ht="15.75">
      <c r="A336" s="62"/>
      <c r="B336" s="63"/>
      <c r="C336" s="64"/>
      <c r="D336" s="64"/>
      <c r="E336" s="64"/>
      <c r="F336" s="457"/>
      <c r="G336" s="457"/>
      <c r="H336" s="457"/>
    </row>
    <row r="337" spans="1:8" ht="13.5" customHeight="1">
      <c r="A337" s="62"/>
      <c r="B337" s="63"/>
      <c r="C337" s="56"/>
      <c r="D337" s="56"/>
      <c r="E337" s="56"/>
      <c r="F337" s="56"/>
      <c r="G337" s="56"/>
      <c r="H337" s="67"/>
    </row>
    <row r="338" spans="1:8" ht="15.75">
      <c r="A338" s="155"/>
      <c r="B338" s="265"/>
      <c r="C338" s="170" t="s">
        <v>149</v>
      </c>
      <c r="D338" s="265"/>
      <c r="E338" s="265"/>
      <c r="F338" s="265"/>
      <c r="G338" s="265"/>
      <c r="H338" s="171"/>
    </row>
    <row r="339" spans="1:8">
      <c r="A339" s="77"/>
      <c r="B339" s="238"/>
      <c r="C339" s="68"/>
      <c r="D339" s="257" t="s">
        <v>19</v>
      </c>
      <c r="E339" s="185"/>
      <c r="F339" s="185"/>
      <c r="G339" s="185"/>
      <c r="H339" s="258"/>
    </row>
    <row r="340" spans="1:8">
      <c r="A340" s="76" t="s">
        <v>85</v>
      </c>
      <c r="B340" s="226"/>
      <c r="C340" s="68"/>
      <c r="D340" s="259"/>
      <c r="E340" s="56"/>
      <c r="F340" s="247" t="s">
        <v>5</v>
      </c>
      <c r="G340" s="247" t="s">
        <v>1</v>
      </c>
      <c r="H340" s="260" t="s">
        <v>2</v>
      </c>
    </row>
    <row r="341" spans="1:8">
      <c r="A341" s="261" t="s">
        <v>20</v>
      </c>
      <c r="B341" s="262">
        <v>753745</v>
      </c>
      <c r="C341" s="68"/>
      <c r="D341" s="596" t="s">
        <v>22</v>
      </c>
      <c r="E341" s="597"/>
      <c r="F341" s="185">
        <v>5</v>
      </c>
      <c r="G341" s="185">
        <v>0</v>
      </c>
      <c r="H341" s="263">
        <v>0</v>
      </c>
    </row>
    <row r="342" spans="1:8">
      <c r="A342" s="261" t="s">
        <v>21</v>
      </c>
      <c r="B342" s="262">
        <v>368</v>
      </c>
      <c r="C342" s="56"/>
      <c r="D342" s="596" t="s">
        <v>24</v>
      </c>
      <c r="E342" s="597"/>
      <c r="F342" s="185">
        <v>5</v>
      </c>
      <c r="G342" s="185">
        <v>0</v>
      </c>
      <c r="H342" s="263">
        <v>0</v>
      </c>
    </row>
    <row r="343" spans="1:8">
      <c r="A343" s="133" t="s">
        <v>23</v>
      </c>
      <c r="B343" s="264">
        <v>23912</v>
      </c>
      <c r="C343" s="56"/>
      <c r="D343" s="68"/>
      <c r="E343" s="68"/>
      <c r="F343" s="68"/>
      <c r="G343" s="68"/>
      <c r="H343" s="118"/>
    </row>
    <row r="344" spans="1:8">
      <c r="A344" s="70"/>
      <c r="B344" s="85"/>
      <c r="C344" s="56"/>
      <c r="D344" s="68"/>
      <c r="E344" s="68"/>
      <c r="F344" s="68"/>
      <c r="G344" s="68"/>
      <c r="H344" s="118"/>
    </row>
    <row r="345" spans="1:8">
      <c r="A345" s="133" t="s">
        <v>25</v>
      </c>
      <c r="B345" s="99">
        <f>B341/5</f>
        <v>150749</v>
      </c>
      <c r="C345" s="68"/>
      <c r="D345" s="68"/>
      <c r="E345" s="68"/>
      <c r="F345" s="68"/>
      <c r="G345" s="68"/>
      <c r="H345" s="118"/>
    </row>
    <row r="346" spans="1:8" ht="15.75">
      <c r="A346" s="182" t="s">
        <v>290</v>
      </c>
      <c r="B346" s="119" t="s">
        <v>291</v>
      </c>
      <c r="C346" s="56"/>
      <c r="D346" s="56"/>
      <c r="E346" s="56"/>
      <c r="F346" s="56"/>
      <c r="G346" s="71"/>
      <c r="H346" s="72"/>
    </row>
    <row r="347" spans="1:8" ht="15.75">
      <c r="A347" s="56"/>
      <c r="B347" s="63"/>
      <c r="C347" s="63"/>
      <c r="D347" s="63"/>
      <c r="E347" s="63"/>
      <c r="F347" s="63"/>
      <c r="G347" s="92"/>
      <c r="H347" s="72"/>
    </row>
    <row r="348" spans="1:8">
      <c r="A348" s="591" t="s">
        <v>26</v>
      </c>
      <c r="B348" s="249" t="s">
        <v>27</v>
      </c>
      <c r="C348" s="586" t="s">
        <v>79</v>
      </c>
      <c r="D348" s="586"/>
      <c r="E348" s="586"/>
      <c r="F348" s="587" t="s">
        <v>86</v>
      </c>
      <c r="G348" s="588" t="s">
        <v>87</v>
      </c>
      <c r="H348" s="581" t="s">
        <v>28</v>
      </c>
    </row>
    <row r="349" spans="1:8">
      <c r="A349" s="591"/>
      <c r="B349" s="250" t="s">
        <v>29</v>
      </c>
      <c r="C349" s="249" t="s">
        <v>5</v>
      </c>
      <c r="D349" s="249" t="s">
        <v>30</v>
      </c>
      <c r="E349" s="249" t="s">
        <v>31</v>
      </c>
      <c r="F349" s="587"/>
      <c r="G349" s="588"/>
      <c r="H349" s="581"/>
    </row>
    <row r="350" spans="1:8">
      <c r="A350" s="158"/>
      <c r="B350" s="107"/>
      <c r="C350" s="59"/>
      <c r="D350" s="59"/>
      <c r="E350" s="59"/>
      <c r="F350" s="122"/>
      <c r="G350" s="122"/>
      <c r="H350" s="172"/>
    </row>
    <row r="351" spans="1:8" ht="15.75">
      <c r="A351" s="62" t="s">
        <v>305</v>
      </c>
      <c r="B351" s="282" t="s">
        <v>652</v>
      </c>
      <c r="C351" s="59"/>
      <c r="D351" s="59"/>
      <c r="E351" s="59"/>
      <c r="F351" s="60"/>
      <c r="G351" s="60"/>
      <c r="H351" s="173"/>
    </row>
    <row r="352" spans="1:8" ht="15.75">
      <c r="A352" s="62"/>
      <c r="B352" s="104" t="s">
        <v>653</v>
      </c>
      <c r="C352" s="59">
        <v>31927</v>
      </c>
      <c r="D352" s="59">
        <v>0</v>
      </c>
      <c r="E352" s="59">
        <v>0</v>
      </c>
      <c r="F352" s="60">
        <f>D352*100/C352</f>
        <v>0</v>
      </c>
      <c r="G352" s="60">
        <f>E352*100/C352</f>
        <v>0</v>
      </c>
      <c r="H352" s="173"/>
    </row>
    <row r="353" spans="1:8" ht="15.75">
      <c r="A353" s="62"/>
      <c r="B353" s="462" t="s">
        <v>655</v>
      </c>
      <c r="C353" s="463"/>
      <c r="D353" s="59"/>
      <c r="E353" s="59"/>
      <c r="F353" s="60"/>
      <c r="G353" s="60"/>
      <c r="H353" s="173"/>
    </row>
    <row r="354" spans="1:8" ht="15.75">
      <c r="A354" s="62"/>
      <c r="B354" s="462" t="s">
        <v>654</v>
      </c>
      <c r="C354" s="463"/>
      <c r="D354" s="59"/>
      <c r="E354" s="59"/>
      <c r="F354" s="60"/>
      <c r="G354" s="60"/>
      <c r="H354" s="173"/>
    </row>
    <row r="355" spans="1:8" ht="15.75">
      <c r="A355" s="62"/>
      <c r="B355" s="62" t="s">
        <v>392</v>
      </c>
      <c r="C355" s="59"/>
      <c r="D355" s="59"/>
      <c r="E355" s="59"/>
      <c r="F355" s="60"/>
      <c r="G355" s="60"/>
      <c r="H355" s="173"/>
    </row>
    <row r="356" spans="1:8" ht="15.75">
      <c r="A356" s="62"/>
      <c r="B356" s="56" t="s">
        <v>391</v>
      </c>
      <c r="C356" s="59">
        <v>130015</v>
      </c>
      <c r="D356" s="59">
        <v>0</v>
      </c>
      <c r="E356" s="59">
        <v>103</v>
      </c>
      <c r="F356" s="60">
        <f t="shared" ref="F356" si="77">D356*100/C356</f>
        <v>0</v>
      </c>
      <c r="G356" s="60">
        <f t="shared" ref="G356" si="78">E356*100/C356</f>
        <v>7.9221628273660735E-2</v>
      </c>
      <c r="H356" s="173"/>
    </row>
    <row r="357" spans="1:8" ht="15.75">
      <c r="A357" s="62"/>
      <c r="B357" s="56" t="s">
        <v>393</v>
      </c>
      <c r="C357" s="59"/>
      <c r="D357" s="59"/>
      <c r="E357" s="59"/>
      <c r="F357" s="60"/>
      <c r="G357" s="60"/>
      <c r="H357" s="173"/>
    </row>
    <row r="358" spans="1:8" ht="15.75">
      <c r="A358" s="62"/>
      <c r="B358" s="56" t="s">
        <v>394</v>
      </c>
      <c r="C358" s="59"/>
      <c r="D358" s="59"/>
      <c r="E358" s="59"/>
      <c r="F358" s="60"/>
      <c r="G358" s="60"/>
      <c r="H358" s="173"/>
    </row>
    <row r="359" spans="1:8">
      <c r="A359" s="158"/>
      <c r="B359" s="107"/>
      <c r="C359" s="59"/>
      <c r="D359" s="59"/>
      <c r="E359" s="59"/>
      <c r="F359" s="108"/>
      <c r="G359" s="108"/>
      <c r="H359" s="173"/>
    </row>
    <row r="360" spans="1:8" ht="15.75">
      <c r="A360" s="158"/>
      <c r="B360" s="63" t="s">
        <v>8</v>
      </c>
      <c r="C360" s="64">
        <f>SUM(C351:C359)</f>
        <v>161942</v>
      </c>
      <c r="D360" s="64">
        <f>SUM(D351:D359)</f>
        <v>0</v>
      </c>
      <c r="E360" s="64">
        <f>SUM(E351:E359)</f>
        <v>103</v>
      </c>
      <c r="F360" s="65">
        <f>D360*100/C360</f>
        <v>0</v>
      </c>
      <c r="G360" s="65">
        <f>E360*100/C360</f>
        <v>6.3603018364599667E-2</v>
      </c>
      <c r="H360" s="65">
        <f>(C360-150749)*100/150749</f>
        <v>7.4249248751235495</v>
      </c>
    </row>
    <row r="361" spans="1:8">
      <c r="A361" s="158"/>
      <c r="B361" s="107"/>
      <c r="C361" s="59"/>
      <c r="D361" s="59"/>
      <c r="E361" s="59"/>
      <c r="F361" s="108"/>
      <c r="G361" s="108"/>
      <c r="H361" s="173"/>
    </row>
    <row r="362" spans="1:8" ht="15.75">
      <c r="A362" s="248" t="s">
        <v>306</v>
      </c>
      <c r="B362" s="68" t="s">
        <v>152</v>
      </c>
      <c r="C362" s="59">
        <v>47666</v>
      </c>
      <c r="D362" s="59">
        <v>0</v>
      </c>
      <c r="E362" s="59">
        <v>0</v>
      </c>
      <c r="F362" s="60">
        <f>D362*100/C362</f>
        <v>0</v>
      </c>
      <c r="G362" s="60">
        <f>E362*100/C362</f>
        <v>0</v>
      </c>
      <c r="H362" s="65"/>
    </row>
    <row r="363" spans="1:8" ht="15.75">
      <c r="A363" s="158"/>
      <c r="B363" s="68" t="s">
        <v>292</v>
      </c>
      <c r="C363" s="59">
        <v>95833</v>
      </c>
      <c r="D363" s="59">
        <v>0</v>
      </c>
      <c r="E363" s="59">
        <v>0</v>
      </c>
      <c r="F363" s="65"/>
      <c r="G363" s="65"/>
      <c r="H363" s="65"/>
    </row>
    <row r="364" spans="1:8" ht="15.75">
      <c r="A364" s="158"/>
      <c r="B364" s="282" t="s">
        <v>652</v>
      </c>
      <c r="C364" s="59"/>
      <c r="D364" s="59"/>
      <c r="E364" s="59"/>
      <c r="F364" s="457"/>
      <c r="G364" s="457"/>
      <c r="H364" s="457"/>
    </row>
    <row r="365" spans="1:8" ht="15.75">
      <c r="A365" s="158"/>
      <c r="B365" s="462" t="s">
        <v>655</v>
      </c>
      <c r="C365" s="59">
        <v>4348</v>
      </c>
      <c r="D365" s="59">
        <v>0</v>
      </c>
      <c r="E365" s="59">
        <v>0</v>
      </c>
      <c r="F365" s="60">
        <f>D365*100/C365</f>
        <v>0</v>
      </c>
      <c r="G365" s="60">
        <f>E365*100/C365</f>
        <v>0</v>
      </c>
      <c r="H365" s="457"/>
    </row>
    <row r="366" spans="1:8" ht="15.75">
      <c r="A366" s="158"/>
      <c r="B366" s="462" t="s">
        <v>654</v>
      </c>
      <c r="C366" s="59">
        <v>6123</v>
      </c>
      <c r="D366" s="59">
        <v>0</v>
      </c>
      <c r="E366" s="59">
        <v>0</v>
      </c>
      <c r="F366" s="60">
        <f>D366*100/C366</f>
        <v>0</v>
      </c>
      <c r="G366" s="60">
        <f>E366*100/C366</f>
        <v>0</v>
      </c>
      <c r="H366" s="65"/>
    </row>
    <row r="367" spans="1:8" ht="15.75">
      <c r="A367" s="158"/>
      <c r="B367" s="462"/>
      <c r="C367" s="59"/>
      <c r="D367" s="59"/>
      <c r="E367" s="59"/>
      <c r="F367" s="60"/>
      <c r="G367" s="60"/>
      <c r="H367" s="457"/>
    </row>
    <row r="368" spans="1:8" ht="15.75">
      <c r="A368" s="158"/>
      <c r="B368" s="63" t="s">
        <v>8</v>
      </c>
      <c r="C368" s="64">
        <f>SUM(C362:C366)</f>
        <v>153970</v>
      </c>
      <c r="D368" s="64">
        <f t="shared" ref="D368:E368" si="79">SUM(D362:D366)</f>
        <v>0</v>
      </c>
      <c r="E368" s="64">
        <f t="shared" si="79"/>
        <v>0</v>
      </c>
      <c r="F368" s="457">
        <f>D368*100/C368</f>
        <v>0</v>
      </c>
      <c r="G368" s="65">
        <f>E368*100/C368</f>
        <v>0</v>
      </c>
      <c r="H368" s="65">
        <f>(C368-150749)*100/150749</f>
        <v>2.1366642564793135</v>
      </c>
    </row>
    <row r="369" spans="1:8" ht="15.75">
      <c r="A369" s="158"/>
      <c r="B369" s="63"/>
      <c r="C369" s="64"/>
      <c r="D369" s="64"/>
      <c r="E369" s="64"/>
      <c r="F369" s="64"/>
      <c r="G369" s="65"/>
      <c r="H369" s="65"/>
    </row>
    <row r="370" spans="1:8" ht="15.75">
      <c r="A370" s="248" t="s">
        <v>307</v>
      </c>
      <c r="B370" s="128" t="s">
        <v>153</v>
      </c>
      <c r="C370" s="59">
        <v>55100</v>
      </c>
      <c r="D370" s="59">
        <v>0</v>
      </c>
      <c r="E370" s="59">
        <v>1133</v>
      </c>
      <c r="F370" s="60">
        <f t="shared" ref="F370" si="80">D370*100/C370</f>
        <v>0</v>
      </c>
      <c r="G370" s="60">
        <f t="shared" ref="G370" si="81">E370*100/C370</f>
        <v>2.0562613430127041</v>
      </c>
      <c r="H370" s="173"/>
    </row>
    <row r="371" spans="1:8" ht="15.75">
      <c r="B371" s="63" t="s">
        <v>660</v>
      </c>
      <c r="C371" s="59"/>
      <c r="D371" s="59"/>
      <c r="E371" s="59"/>
      <c r="F371" s="60"/>
      <c r="G371" s="60"/>
      <c r="H371" s="65"/>
    </row>
    <row r="372" spans="1:8" ht="15.75">
      <c r="B372" s="68" t="s">
        <v>662</v>
      </c>
      <c r="C372" s="59">
        <v>98036</v>
      </c>
      <c r="D372" s="59">
        <v>0</v>
      </c>
      <c r="E372" s="59">
        <v>13973</v>
      </c>
      <c r="F372" s="60">
        <f t="shared" ref="F372" si="82">D372*100/C372</f>
        <v>0</v>
      </c>
      <c r="G372" s="60">
        <f t="shared" ref="G372" si="83">E372*100/C372</f>
        <v>14.25292749602187</v>
      </c>
      <c r="H372" s="457"/>
    </row>
    <row r="373" spans="1:8" ht="15.75">
      <c r="B373" s="455" t="s">
        <v>661</v>
      </c>
      <c r="C373" s="59"/>
      <c r="D373" s="59"/>
      <c r="E373" s="59"/>
      <c r="F373" s="60"/>
      <c r="G373" s="60"/>
      <c r="H373" s="457"/>
    </row>
    <row r="374" spans="1:8" ht="15.75">
      <c r="A374" s="282"/>
      <c r="B374" s="455"/>
      <c r="C374" s="464"/>
      <c r="D374" s="148"/>
      <c r="E374" s="148"/>
      <c r="F374" s="60"/>
      <c r="G374" s="60"/>
      <c r="H374" s="457"/>
    </row>
    <row r="375" spans="1:8" ht="15.75">
      <c r="A375" s="248"/>
      <c r="B375" s="63" t="s">
        <v>8</v>
      </c>
      <c r="C375" s="64">
        <f>SUM(C370:C373)</f>
        <v>153136</v>
      </c>
      <c r="D375" s="64">
        <f>SUM(D370:D373)</f>
        <v>0</v>
      </c>
      <c r="E375" s="64">
        <f>SUM(E370:E373)</f>
        <v>15106</v>
      </c>
      <c r="F375" s="457">
        <f>D375*100/C375</f>
        <v>0</v>
      </c>
      <c r="G375" s="65">
        <f>E375*100/C375</f>
        <v>9.8644342283982862</v>
      </c>
      <c r="H375" s="65">
        <f>(C375-150749)*100/150749</f>
        <v>1.5834267557330397</v>
      </c>
    </row>
    <row r="376" spans="1:8">
      <c r="A376" s="158"/>
      <c r="H376" s="173"/>
    </row>
    <row r="377" spans="1:8" ht="15.75">
      <c r="A377" s="248" t="s">
        <v>624</v>
      </c>
      <c r="B377" s="104" t="s">
        <v>625</v>
      </c>
      <c r="C377" s="59">
        <v>52024</v>
      </c>
      <c r="D377" s="59">
        <v>0</v>
      </c>
      <c r="E377" s="59">
        <v>2618</v>
      </c>
      <c r="F377" s="60">
        <f t="shared" ref="F377" si="84">D377*100/C377</f>
        <v>0</v>
      </c>
      <c r="G377" s="60">
        <f t="shared" ref="G377" si="85">E377*100/C377</f>
        <v>5.0322927879440256</v>
      </c>
      <c r="H377" s="173"/>
    </row>
    <row r="378" spans="1:8" ht="15.75">
      <c r="A378" s="282"/>
      <c r="B378" s="63" t="s">
        <v>660</v>
      </c>
      <c r="C378" s="59"/>
      <c r="D378" s="59"/>
      <c r="E378" s="59"/>
      <c r="F378" s="60"/>
      <c r="G378" s="60"/>
      <c r="H378" s="173"/>
    </row>
    <row r="379" spans="1:8" ht="15.75">
      <c r="A379" s="282"/>
      <c r="B379" s="455" t="s">
        <v>661</v>
      </c>
      <c r="C379" s="464">
        <v>11056</v>
      </c>
      <c r="D379" s="464">
        <v>0</v>
      </c>
      <c r="E379" s="464">
        <v>0</v>
      </c>
      <c r="F379" s="60">
        <f t="shared" ref="F379" si="86">D379*100/C379</f>
        <v>0</v>
      </c>
      <c r="G379" s="60">
        <f t="shared" ref="G379" si="87">E379*100/C379</f>
        <v>0</v>
      </c>
      <c r="H379" s="173"/>
    </row>
    <row r="380" spans="1:8" ht="15.75">
      <c r="B380" s="62" t="s">
        <v>114</v>
      </c>
      <c r="C380" s="59"/>
      <c r="D380" s="59"/>
      <c r="E380" s="59"/>
      <c r="F380" s="60"/>
      <c r="G380" s="60"/>
      <c r="H380" s="173"/>
    </row>
    <row r="381" spans="1:8" ht="15.75">
      <c r="A381" s="248"/>
      <c r="B381" s="93" t="s">
        <v>267</v>
      </c>
      <c r="C381" s="59">
        <v>85773</v>
      </c>
      <c r="D381" s="59">
        <v>2</v>
      </c>
      <c r="E381" s="59">
        <v>5177</v>
      </c>
      <c r="F381" s="60">
        <f t="shared" ref="F381" si="88">D381*100/C381</f>
        <v>2.3317360941088688E-3</v>
      </c>
      <c r="G381" s="60">
        <f t="shared" ref="G381" si="89">E381*100/C381</f>
        <v>6.0356988796008064</v>
      </c>
      <c r="H381" s="173"/>
    </row>
    <row r="382" spans="1:8">
      <c r="A382" s="158"/>
      <c r="B382" s="104" t="s">
        <v>656</v>
      </c>
      <c r="C382" s="59"/>
      <c r="D382" s="59"/>
      <c r="E382" s="59"/>
      <c r="F382" s="108"/>
      <c r="G382" s="108"/>
      <c r="H382" s="173"/>
    </row>
    <row r="383" spans="1:8">
      <c r="A383" s="158"/>
      <c r="B383" s="104" t="s">
        <v>657</v>
      </c>
      <c r="C383" s="59"/>
      <c r="D383" s="59"/>
      <c r="E383" s="59"/>
      <c r="F383" s="108"/>
      <c r="G383" s="108"/>
      <c r="H383" s="173"/>
    </row>
    <row r="384" spans="1:8">
      <c r="A384" s="158"/>
      <c r="B384" s="104" t="s">
        <v>753</v>
      </c>
      <c r="C384" s="59"/>
      <c r="D384" s="59"/>
      <c r="E384" s="59"/>
      <c r="F384" s="108"/>
      <c r="G384" s="108"/>
      <c r="H384" s="173"/>
    </row>
    <row r="385" spans="1:8">
      <c r="A385" s="158"/>
      <c r="B385" s="104" t="s">
        <v>658</v>
      </c>
      <c r="C385" s="59"/>
      <c r="D385" s="59"/>
      <c r="E385" s="59"/>
      <c r="F385" s="108"/>
      <c r="G385" s="108"/>
      <c r="H385" s="173"/>
    </row>
    <row r="386" spans="1:8">
      <c r="A386" s="158"/>
      <c r="B386" s="104" t="s">
        <v>803</v>
      </c>
      <c r="C386" s="59"/>
      <c r="D386" s="59"/>
      <c r="E386" s="59"/>
      <c r="F386" s="108"/>
      <c r="G386" s="108"/>
      <c r="H386" s="173"/>
    </row>
    <row r="387" spans="1:8">
      <c r="A387" s="158"/>
      <c r="B387" s="455" t="s">
        <v>659</v>
      </c>
      <c r="C387" s="59"/>
      <c r="D387" s="59"/>
      <c r="E387" s="59"/>
      <c r="F387" s="108"/>
      <c r="G387" s="108"/>
      <c r="H387" s="173"/>
    </row>
    <row r="388" spans="1:8">
      <c r="A388" s="158"/>
      <c r="B388" s="104" t="s">
        <v>150</v>
      </c>
      <c r="C388" s="59"/>
      <c r="D388" s="59"/>
      <c r="E388" s="59"/>
      <c r="F388" s="108"/>
      <c r="G388" s="108"/>
      <c r="H388" s="173"/>
    </row>
    <row r="389" spans="1:8" ht="15.75">
      <c r="A389" s="158"/>
      <c r="B389" s="62" t="s">
        <v>392</v>
      </c>
      <c r="C389" s="59"/>
      <c r="D389" s="59"/>
      <c r="E389" s="59"/>
      <c r="F389" s="108"/>
      <c r="G389" s="108"/>
      <c r="H389" s="173"/>
    </row>
    <row r="390" spans="1:8">
      <c r="A390" s="158"/>
      <c r="B390" s="56" t="s">
        <v>393</v>
      </c>
      <c r="C390" s="59">
        <v>4209</v>
      </c>
      <c r="D390" s="59">
        <v>0</v>
      </c>
      <c r="E390" s="59">
        <v>0</v>
      </c>
      <c r="F390" s="60">
        <f t="shared" ref="F390:F391" si="90">D390*100/C390</f>
        <v>0</v>
      </c>
      <c r="G390" s="60">
        <f t="shared" ref="G390:G391" si="91">E390*100/C390</f>
        <v>0</v>
      </c>
      <c r="H390" s="173"/>
    </row>
    <row r="391" spans="1:8">
      <c r="A391" s="158"/>
      <c r="B391" s="56" t="s">
        <v>394</v>
      </c>
      <c r="C391" s="59">
        <v>5165</v>
      </c>
      <c r="D391" s="59">
        <v>0</v>
      </c>
      <c r="E391" s="59">
        <v>0</v>
      </c>
      <c r="F391" s="60">
        <f t="shared" si="90"/>
        <v>0</v>
      </c>
      <c r="G391" s="60">
        <f t="shared" si="91"/>
        <v>0</v>
      </c>
      <c r="H391" s="173"/>
    </row>
    <row r="392" spans="1:8">
      <c r="A392" s="158"/>
      <c r="B392" s="104"/>
      <c r="C392" s="59"/>
      <c r="D392" s="59"/>
      <c r="E392" s="59"/>
      <c r="F392" s="108"/>
      <c r="G392" s="108"/>
      <c r="H392" s="173"/>
    </row>
    <row r="393" spans="1:8" ht="15.75">
      <c r="A393" s="158"/>
      <c r="B393" s="63" t="s">
        <v>8</v>
      </c>
      <c r="C393" s="64">
        <f>SUM(C377:C391)</f>
        <v>158227</v>
      </c>
      <c r="D393" s="64">
        <f>SUM(D377:D391)</f>
        <v>2</v>
      </c>
      <c r="E393" s="64">
        <f>SUM(E377:E391)</f>
        <v>7795</v>
      </c>
      <c r="F393" s="65">
        <f>D393*100/C393</f>
        <v>1.2640067750763144E-3</v>
      </c>
      <c r="G393" s="65">
        <f>E393*100/C393</f>
        <v>4.9264664058599354</v>
      </c>
      <c r="H393" s="65">
        <f>(C393-150749)*100/150749</f>
        <v>4.9605635858280985</v>
      </c>
    </row>
    <row r="394" spans="1:8">
      <c r="A394" s="158"/>
      <c r="B394" s="107"/>
      <c r="C394" s="59"/>
      <c r="D394" s="59"/>
      <c r="E394" s="59"/>
      <c r="F394" s="108"/>
      <c r="G394" s="108"/>
    </row>
    <row r="395" spans="1:8" ht="15.75">
      <c r="A395" s="62" t="s">
        <v>308</v>
      </c>
      <c r="B395" s="56" t="s">
        <v>151</v>
      </c>
      <c r="C395" s="59">
        <v>75751</v>
      </c>
      <c r="D395" s="59">
        <v>364</v>
      </c>
      <c r="E395" s="59">
        <v>696</v>
      </c>
      <c r="F395" s="60">
        <f t="shared" ref="F395" si="92">D395*100/C395</f>
        <v>0.48052170928436588</v>
      </c>
      <c r="G395" s="60">
        <f t="shared" ref="G395" si="93">E395*100/C395</f>
        <v>0.91879975181845785</v>
      </c>
      <c r="H395" s="173"/>
    </row>
    <row r="396" spans="1:8" ht="15.75">
      <c r="B396" s="62" t="s">
        <v>114</v>
      </c>
      <c r="C396" s="59"/>
      <c r="D396" s="59"/>
      <c r="E396" s="59"/>
      <c r="F396" s="108"/>
      <c r="G396" s="108"/>
      <c r="H396" s="173"/>
    </row>
    <row r="397" spans="1:8" ht="15.75">
      <c r="A397" s="62"/>
      <c r="B397" s="104" t="s">
        <v>656</v>
      </c>
      <c r="C397" s="59">
        <v>8335</v>
      </c>
      <c r="D397" s="59">
        <v>0</v>
      </c>
      <c r="E397" s="59">
        <v>0</v>
      </c>
      <c r="F397" s="60">
        <f t="shared" ref="F397:F403" si="94">D397*100/C397</f>
        <v>0</v>
      </c>
      <c r="G397" s="60">
        <f t="shared" ref="G397:G403" si="95">E397*100/C397</f>
        <v>0</v>
      </c>
      <c r="H397" s="173"/>
    </row>
    <row r="398" spans="1:8">
      <c r="A398" s="158"/>
      <c r="B398" s="104" t="s">
        <v>657</v>
      </c>
      <c r="C398" s="59">
        <v>10670</v>
      </c>
      <c r="D398" s="59">
        <v>2</v>
      </c>
      <c r="E398" s="59">
        <v>211</v>
      </c>
      <c r="F398" s="60">
        <f t="shared" si="94"/>
        <v>1.874414245548266E-2</v>
      </c>
      <c r="G398" s="60">
        <f t="shared" si="95"/>
        <v>1.9775070290534209</v>
      </c>
      <c r="H398" s="173"/>
    </row>
    <row r="399" spans="1:8">
      <c r="A399" s="158"/>
      <c r="B399" s="104" t="s">
        <v>753</v>
      </c>
      <c r="C399" s="59">
        <v>8229</v>
      </c>
      <c r="D399" s="59">
        <v>0</v>
      </c>
      <c r="E399" s="59">
        <v>1</v>
      </c>
      <c r="F399" s="60">
        <f t="shared" si="94"/>
        <v>0</v>
      </c>
      <c r="G399" s="60">
        <f t="shared" si="95"/>
        <v>1.2152144853566655E-2</v>
      </c>
      <c r="H399" s="173"/>
    </row>
    <row r="400" spans="1:8">
      <c r="A400" s="158"/>
      <c r="B400" s="104" t="s">
        <v>658</v>
      </c>
      <c r="C400" s="59">
        <v>5434</v>
      </c>
      <c r="D400" s="59">
        <v>0</v>
      </c>
      <c r="E400" s="59">
        <v>0</v>
      </c>
      <c r="F400" s="60">
        <f t="shared" si="94"/>
        <v>0</v>
      </c>
      <c r="G400" s="60">
        <f t="shared" si="95"/>
        <v>0</v>
      </c>
      <c r="H400" s="173"/>
    </row>
    <row r="401" spans="1:8">
      <c r="A401" s="158"/>
      <c r="B401" s="104" t="s">
        <v>803</v>
      </c>
      <c r="C401" s="59">
        <v>5239</v>
      </c>
      <c r="D401" s="59">
        <v>0</v>
      </c>
      <c r="E401" s="59">
        <v>0</v>
      </c>
      <c r="F401" s="60">
        <f t="shared" si="94"/>
        <v>0</v>
      </c>
      <c r="G401" s="60">
        <f t="shared" si="95"/>
        <v>0</v>
      </c>
      <c r="H401" s="173"/>
    </row>
    <row r="402" spans="1:8">
      <c r="A402" s="158"/>
      <c r="B402" s="455" t="s">
        <v>659</v>
      </c>
      <c r="C402" s="465">
        <v>6690</v>
      </c>
      <c r="D402" s="466">
        <v>0</v>
      </c>
      <c r="E402" s="466">
        <v>0</v>
      </c>
      <c r="F402" s="60">
        <f t="shared" si="94"/>
        <v>0</v>
      </c>
      <c r="G402" s="60">
        <f t="shared" si="95"/>
        <v>0</v>
      </c>
      <c r="H402" s="173"/>
    </row>
    <row r="403" spans="1:8">
      <c r="A403" s="158"/>
      <c r="B403" s="104" t="s">
        <v>150</v>
      </c>
      <c r="C403" s="59">
        <v>6122</v>
      </c>
      <c r="D403" s="59">
        <v>0</v>
      </c>
      <c r="E403" s="59">
        <v>0</v>
      </c>
      <c r="F403" s="60">
        <f t="shared" si="94"/>
        <v>0</v>
      </c>
      <c r="G403" s="60">
        <f t="shared" si="95"/>
        <v>0</v>
      </c>
      <c r="H403" s="173"/>
    </row>
    <row r="404" spans="1:8">
      <c r="A404" s="158"/>
      <c r="B404" s="107"/>
      <c r="C404" s="59"/>
      <c r="D404" s="59"/>
      <c r="E404" s="59"/>
      <c r="F404" s="108"/>
      <c r="G404" s="108"/>
      <c r="H404" s="173"/>
    </row>
    <row r="405" spans="1:8" ht="15.75">
      <c r="A405" s="158"/>
      <c r="B405" s="63" t="s">
        <v>8</v>
      </c>
      <c r="C405" s="64">
        <f>SUM(C395:C403)</f>
        <v>126470</v>
      </c>
      <c r="D405" s="64">
        <f t="shared" ref="D405:E405" si="96">SUM(D395:D403)</f>
        <v>366</v>
      </c>
      <c r="E405" s="64">
        <f t="shared" si="96"/>
        <v>908</v>
      </c>
      <c r="F405" s="65">
        <f>D405*100/C405</f>
        <v>0.28939669486834824</v>
      </c>
      <c r="G405" s="65">
        <f>E405*100/C405</f>
        <v>0.71795682770617542</v>
      </c>
      <c r="H405" s="65">
        <f>(C405-150749)*100/150749</f>
        <v>-16.105579473164003</v>
      </c>
    </row>
    <row r="406" spans="1:8">
      <c r="A406" s="158"/>
    </row>
    <row r="407" spans="1:8" ht="15.75">
      <c r="A407" s="66"/>
      <c r="B407" s="63"/>
      <c r="C407" s="63"/>
      <c r="D407" s="63"/>
      <c r="E407" s="63"/>
      <c r="F407" s="63"/>
      <c r="G407" s="92"/>
      <c r="H407" s="72"/>
    </row>
    <row r="408" spans="1:8" ht="15.75">
      <c r="A408" s="234"/>
      <c r="B408" s="235"/>
      <c r="C408" s="235" t="s">
        <v>82</v>
      </c>
      <c r="D408" s="235"/>
      <c r="E408" s="235"/>
      <c r="F408" s="235"/>
      <c r="G408" s="235"/>
      <c r="H408" s="235"/>
    </row>
    <row r="409" spans="1:8">
      <c r="A409" s="155"/>
      <c r="B409" s="239"/>
      <c r="C409" s="68"/>
      <c r="D409" s="240" t="s">
        <v>19</v>
      </c>
      <c r="E409" s="241"/>
      <c r="F409" s="241"/>
      <c r="G409" s="241"/>
      <c r="H409" s="242"/>
    </row>
    <row r="410" spans="1:8">
      <c r="A410" s="76" t="s">
        <v>85</v>
      </c>
      <c r="B410" s="95"/>
      <c r="C410" s="68"/>
      <c r="D410" s="78"/>
      <c r="E410" s="56"/>
      <c r="F410" s="79" t="s">
        <v>5</v>
      </c>
      <c r="G410" s="79" t="s">
        <v>1</v>
      </c>
      <c r="H410" s="80" t="s">
        <v>2</v>
      </c>
    </row>
    <row r="411" spans="1:8">
      <c r="A411" s="96" t="s">
        <v>20</v>
      </c>
      <c r="B411" s="97">
        <v>560440</v>
      </c>
      <c r="C411" s="68"/>
      <c r="D411" s="584" t="s">
        <v>22</v>
      </c>
      <c r="E411" s="585"/>
      <c r="F411" s="82">
        <v>6</v>
      </c>
      <c r="G411" s="82">
        <v>0</v>
      </c>
      <c r="H411" s="83">
        <v>0</v>
      </c>
    </row>
    <row r="412" spans="1:8">
      <c r="A412" s="96" t="s">
        <v>21</v>
      </c>
      <c r="B412" s="97">
        <v>402</v>
      </c>
      <c r="C412" s="56"/>
      <c r="D412" s="584" t="s">
        <v>24</v>
      </c>
      <c r="E412" s="585"/>
      <c r="F412" s="82">
        <v>4</v>
      </c>
      <c r="G412" s="82">
        <v>0</v>
      </c>
      <c r="H412" s="83">
        <v>0</v>
      </c>
    </row>
    <row r="413" spans="1:8">
      <c r="A413" s="96" t="s">
        <v>23</v>
      </c>
      <c r="B413" s="97">
        <v>22607</v>
      </c>
      <c r="C413" s="56"/>
      <c r="D413" s="68"/>
      <c r="E413" s="68"/>
      <c r="F413" s="68"/>
      <c r="G413" s="68"/>
      <c r="H413" s="118"/>
    </row>
    <row r="414" spans="1:8">
      <c r="A414" s="70"/>
      <c r="B414" s="120"/>
      <c r="C414" s="56"/>
      <c r="D414" s="68"/>
      <c r="E414" s="68"/>
      <c r="F414" s="68"/>
      <c r="G414" s="68"/>
      <c r="H414" s="118"/>
    </row>
    <row r="415" spans="1:8">
      <c r="A415" s="81" t="s">
        <v>25</v>
      </c>
      <c r="B415" s="99">
        <f>B411/4</f>
        <v>140110</v>
      </c>
      <c r="C415" s="68"/>
      <c r="D415" s="68"/>
      <c r="E415" s="68"/>
      <c r="F415" s="68"/>
      <c r="G415" s="68"/>
      <c r="H415" s="118"/>
    </row>
    <row r="416" spans="1:8">
      <c r="A416" s="182" t="s">
        <v>290</v>
      </c>
      <c r="B416" s="119" t="s">
        <v>300</v>
      </c>
      <c r="C416" s="56"/>
      <c r="D416" s="56"/>
      <c r="E416" s="56"/>
      <c r="F416" s="56"/>
      <c r="G416" s="56"/>
      <c r="H416" s="57"/>
    </row>
    <row r="417" spans="1:8" ht="15.75">
      <c r="A417" s="70"/>
      <c r="B417" s="63"/>
      <c r="C417" s="63"/>
      <c r="D417" s="63"/>
      <c r="E417" s="63"/>
      <c r="F417" s="92"/>
      <c r="G417" s="92"/>
      <c r="H417" s="72"/>
    </row>
    <row r="418" spans="1:8">
      <c r="A418" s="591" t="s">
        <v>26</v>
      </c>
      <c r="B418" s="179" t="s">
        <v>27</v>
      </c>
      <c r="C418" s="586" t="s">
        <v>79</v>
      </c>
      <c r="D418" s="586"/>
      <c r="E418" s="586"/>
      <c r="F418" s="587" t="s">
        <v>86</v>
      </c>
      <c r="G418" s="588" t="s">
        <v>87</v>
      </c>
      <c r="H418" s="594" t="s">
        <v>28</v>
      </c>
    </row>
    <row r="419" spans="1:8">
      <c r="A419" s="591"/>
      <c r="B419" s="180" t="s">
        <v>29</v>
      </c>
      <c r="C419" s="179" t="s">
        <v>5</v>
      </c>
      <c r="D419" s="179" t="s">
        <v>30</v>
      </c>
      <c r="E419" s="179" t="s">
        <v>31</v>
      </c>
      <c r="F419" s="587"/>
      <c r="G419" s="588"/>
      <c r="H419" s="595"/>
    </row>
    <row r="420" spans="1:8">
      <c r="A420" s="158"/>
      <c r="B420" s="107"/>
      <c r="C420" s="59"/>
      <c r="D420" s="59"/>
      <c r="E420" s="59"/>
      <c r="F420" s="122"/>
      <c r="G420" s="122"/>
      <c r="H420" s="172"/>
    </row>
    <row r="421" spans="1:8" ht="15.75">
      <c r="A421" s="62" t="s">
        <v>309</v>
      </c>
      <c r="B421" s="160" t="s">
        <v>155</v>
      </c>
      <c r="C421" s="59">
        <v>50033</v>
      </c>
      <c r="D421" s="59">
        <v>28</v>
      </c>
      <c r="E421" s="59">
        <v>1176</v>
      </c>
      <c r="F421" s="60">
        <f t="shared" ref="F421" si="97">D421*100/C421</f>
        <v>5.5963064377510842E-2</v>
      </c>
      <c r="G421" s="60">
        <f t="shared" ref="G421" si="98">E421*100/C421</f>
        <v>2.3504487038554553</v>
      </c>
      <c r="H421" s="65"/>
    </row>
    <row r="422" spans="1:8" ht="15.75">
      <c r="A422" s="62"/>
      <c r="B422" s="68" t="s">
        <v>156</v>
      </c>
      <c r="C422" s="59">
        <v>40328</v>
      </c>
      <c r="D422" s="59">
        <v>0</v>
      </c>
      <c r="E422" s="59">
        <v>40</v>
      </c>
      <c r="F422" s="60">
        <f t="shared" ref="F422" si="99">D422*100/C422</f>
        <v>0</v>
      </c>
      <c r="G422" s="60">
        <f t="shared" ref="G422" si="100">E422*100/C422</f>
        <v>9.9186669311644521E-2</v>
      </c>
      <c r="H422" s="65"/>
    </row>
    <row r="423" spans="1:8" ht="20.25" customHeight="1">
      <c r="A423" s="62"/>
      <c r="B423" s="160" t="s">
        <v>804</v>
      </c>
      <c r="C423" s="59">
        <v>21680</v>
      </c>
      <c r="D423" s="59">
        <v>0</v>
      </c>
      <c r="E423" s="59">
        <v>69</v>
      </c>
      <c r="F423" s="60">
        <f t="shared" ref="F423" si="101">D423*100/C423</f>
        <v>0</v>
      </c>
      <c r="G423" s="60">
        <f t="shared" ref="G423" si="102">E423*100/C423</f>
        <v>0.31826568265682659</v>
      </c>
      <c r="H423" s="65"/>
    </row>
    <row r="424" spans="1:8" ht="15.75">
      <c r="A424" s="62"/>
      <c r="B424" s="56" t="s">
        <v>805</v>
      </c>
      <c r="C424" s="59">
        <v>9851</v>
      </c>
      <c r="D424" s="59">
        <v>4</v>
      </c>
      <c r="E424" s="59">
        <v>3</v>
      </c>
      <c r="F424" s="60">
        <f>D424*100/C424</f>
        <v>4.0605014719317836E-2</v>
      </c>
      <c r="G424" s="69">
        <f>E424*100/C424</f>
        <v>3.0453761039488377E-2</v>
      </c>
      <c r="H424" s="65"/>
    </row>
    <row r="425" spans="1:8" ht="15.75">
      <c r="A425" s="62"/>
      <c r="B425" s="62" t="s">
        <v>160</v>
      </c>
      <c r="C425" s="59"/>
      <c r="D425" s="59"/>
      <c r="E425" s="59"/>
      <c r="F425" s="60"/>
      <c r="G425" s="69"/>
      <c r="H425" s="457"/>
    </row>
    <row r="426" spans="1:8" ht="15.75">
      <c r="A426" s="62"/>
      <c r="B426" s="467" t="s">
        <v>663</v>
      </c>
      <c r="C426" s="466">
        <v>6245</v>
      </c>
      <c r="D426" s="466">
        <v>4</v>
      </c>
      <c r="E426" s="466">
        <v>18</v>
      </c>
      <c r="F426" s="60">
        <f>D426*100/C426</f>
        <v>6.4051240992794231E-2</v>
      </c>
      <c r="G426" s="69">
        <f>E426*100/C426</f>
        <v>0.28823058446757405</v>
      </c>
      <c r="H426" s="457"/>
    </row>
    <row r="427" spans="1:8" ht="15.75">
      <c r="A427" s="62"/>
      <c r="B427" s="467" t="s">
        <v>664</v>
      </c>
      <c r="C427" s="466">
        <v>4106</v>
      </c>
      <c r="D427" s="466">
        <v>0</v>
      </c>
      <c r="E427" s="466">
        <v>0</v>
      </c>
      <c r="F427" s="60">
        <f>D427*100/C427</f>
        <v>0</v>
      </c>
      <c r="G427" s="69">
        <f>E427*100/C427</f>
        <v>0</v>
      </c>
      <c r="H427" s="65"/>
    </row>
    <row r="428" spans="1:8" ht="15.75">
      <c r="A428" s="62"/>
      <c r="B428" s="467"/>
      <c r="C428" s="466"/>
      <c r="D428" s="466"/>
      <c r="E428" s="466"/>
      <c r="F428" s="60"/>
      <c r="G428" s="69"/>
      <c r="H428" s="457"/>
    </row>
    <row r="429" spans="1:8" ht="15.75">
      <c r="A429" s="62"/>
      <c r="B429" s="63" t="s">
        <v>8</v>
      </c>
      <c r="C429" s="64">
        <f>SUM(C420:C428)</f>
        <v>132243</v>
      </c>
      <c r="D429" s="64">
        <f t="shared" ref="D429:E429" si="103">SUM(D420:D428)</f>
        <v>36</v>
      </c>
      <c r="E429" s="64">
        <f t="shared" si="103"/>
        <v>1306</v>
      </c>
      <c r="F429" s="65">
        <f>D429*100/C429</f>
        <v>2.7222612917129831E-2</v>
      </c>
      <c r="G429" s="65">
        <f>E429*100/C429</f>
        <v>0.98757590193809885</v>
      </c>
      <c r="H429" s="65">
        <f>(C429-140110)*100/140110</f>
        <v>-5.6148740275497824</v>
      </c>
    </row>
    <row r="430" spans="1:8" ht="15.75">
      <c r="A430" s="62"/>
      <c r="B430" s="63"/>
      <c r="C430" s="64"/>
      <c r="D430" s="64"/>
      <c r="E430" s="64"/>
      <c r="F430" s="65"/>
      <c r="G430" s="65"/>
      <c r="H430" s="65"/>
    </row>
    <row r="431" spans="1:8" ht="15.75">
      <c r="A431" s="62" t="s">
        <v>310</v>
      </c>
      <c r="B431" s="68" t="s">
        <v>101</v>
      </c>
      <c r="C431" s="59">
        <v>66896</v>
      </c>
      <c r="D431" s="59">
        <v>0</v>
      </c>
      <c r="E431" s="59">
        <v>7027</v>
      </c>
      <c r="F431" s="60">
        <f>D431*100/C431</f>
        <v>0</v>
      </c>
      <c r="G431" s="60">
        <f>E431*100/C431</f>
        <v>10.504364984453479</v>
      </c>
      <c r="H431" s="65"/>
    </row>
    <row r="432" spans="1:8" ht="15.75">
      <c r="A432" s="62"/>
      <c r="B432" s="68" t="s">
        <v>154</v>
      </c>
      <c r="C432" s="59">
        <v>25456</v>
      </c>
      <c r="D432" s="59">
        <v>0</v>
      </c>
      <c r="E432" s="59">
        <v>4264</v>
      </c>
      <c r="F432" s="60">
        <f>D432*100/C432</f>
        <v>0</v>
      </c>
      <c r="G432" s="60">
        <f>E432*100/C432</f>
        <v>16.750471401634194</v>
      </c>
      <c r="H432" s="65"/>
    </row>
    <row r="433" spans="1:8" ht="15.75">
      <c r="A433" s="62"/>
      <c r="B433" s="68" t="s">
        <v>806</v>
      </c>
      <c r="C433" s="59">
        <v>17844</v>
      </c>
      <c r="D433" s="59">
        <v>87</v>
      </c>
      <c r="E433" s="59">
        <v>186</v>
      </c>
      <c r="F433" s="60">
        <f>D433*100/C433</f>
        <v>0.48755884330867516</v>
      </c>
      <c r="G433" s="60">
        <f>E433*100/C433</f>
        <v>1.0423671822461331</v>
      </c>
      <c r="H433" s="65"/>
    </row>
    <row r="434" spans="1:8" ht="15.75">
      <c r="A434" s="62"/>
      <c r="B434" s="63" t="s">
        <v>158</v>
      </c>
      <c r="C434" s="59"/>
      <c r="D434" s="59"/>
      <c r="E434" s="59"/>
      <c r="F434" s="60"/>
      <c r="G434" s="60"/>
      <c r="H434" s="65"/>
    </row>
    <row r="435" spans="1:8" ht="15.75">
      <c r="A435" s="62"/>
      <c r="B435" s="68" t="s">
        <v>671</v>
      </c>
      <c r="C435" s="59">
        <v>1915</v>
      </c>
      <c r="D435" s="59">
        <v>0</v>
      </c>
      <c r="E435" s="59">
        <v>26</v>
      </c>
      <c r="F435" s="60">
        <f>D435*100/C435</f>
        <v>0</v>
      </c>
      <c r="G435" s="60">
        <f>E435*100/C435</f>
        <v>1.3577023498694516</v>
      </c>
      <c r="H435" s="65"/>
    </row>
    <row r="436" spans="1:8" ht="15.75">
      <c r="A436" s="62"/>
      <c r="B436" s="68" t="s">
        <v>672</v>
      </c>
      <c r="C436" s="59">
        <v>5674</v>
      </c>
      <c r="D436" s="59">
        <v>0</v>
      </c>
      <c r="E436" s="59">
        <v>164</v>
      </c>
      <c r="F436" s="60">
        <f>D436*100/C436</f>
        <v>0</v>
      </c>
      <c r="G436" s="60">
        <f>E436*100/C436</f>
        <v>2.8903771589707437</v>
      </c>
      <c r="H436" s="65"/>
    </row>
    <row r="437" spans="1:8" ht="15.75">
      <c r="A437" s="62"/>
      <c r="B437" s="68" t="s">
        <v>673</v>
      </c>
      <c r="C437" s="59">
        <v>7545</v>
      </c>
      <c r="D437" s="59">
        <v>0</v>
      </c>
      <c r="E437" s="59">
        <v>132</v>
      </c>
      <c r="F437" s="60">
        <f>D437*100/C437</f>
        <v>0</v>
      </c>
      <c r="G437" s="60">
        <f>E437*100/C437</f>
        <v>1.7495029821073558</v>
      </c>
      <c r="H437" s="65"/>
    </row>
    <row r="438" spans="1:8" ht="15.75">
      <c r="A438" s="62"/>
      <c r="B438" s="56" t="s">
        <v>844</v>
      </c>
      <c r="C438" s="59">
        <v>12647</v>
      </c>
      <c r="D438" s="59">
        <v>74</v>
      </c>
      <c r="E438" s="59">
        <v>20</v>
      </c>
      <c r="F438" s="60">
        <f>D438*100/C438</f>
        <v>0.58511900055349098</v>
      </c>
      <c r="G438" s="69">
        <f>E438*100/C438</f>
        <v>0.15814027041986242</v>
      </c>
      <c r="H438" s="65"/>
    </row>
    <row r="439" spans="1:8" ht="15.75">
      <c r="A439" s="62"/>
      <c r="B439" s="68"/>
      <c r="C439" s="59"/>
      <c r="D439" s="59"/>
      <c r="E439" s="64"/>
      <c r="F439" s="60"/>
      <c r="G439" s="60"/>
      <c r="H439" s="65"/>
    </row>
    <row r="440" spans="1:8" ht="15.75">
      <c r="A440" s="62"/>
      <c r="B440" s="63" t="s">
        <v>8</v>
      </c>
      <c r="C440" s="64">
        <f>SUM(C431:C439)</f>
        <v>137977</v>
      </c>
      <c r="D440" s="64">
        <f t="shared" ref="D440:E440" si="104">SUM(D431:D439)</f>
        <v>161</v>
      </c>
      <c r="E440" s="64">
        <f t="shared" si="104"/>
        <v>11819</v>
      </c>
      <c r="F440" s="65">
        <f>D440*100/C440</f>
        <v>0.11668611435239207</v>
      </c>
      <c r="G440" s="65">
        <f>E440*100/C440</f>
        <v>8.5659204070243593</v>
      </c>
      <c r="H440" s="65">
        <f>(C440-140110)*100/140110</f>
        <v>-1.5223752765684104</v>
      </c>
    </row>
    <row r="441" spans="1:8" ht="15.75">
      <c r="A441" s="62"/>
      <c r="B441" s="63"/>
      <c r="C441" s="64"/>
      <c r="D441" s="64"/>
      <c r="E441" s="64"/>
      <c r="F441" s="65"/>
      <c r="G441" s="65"/>
      <c r="H441" s="65"/>
    </row>
    <row r="442" spans="1:8" ht="15.75">
      <c r="A442" s="62" t="s">
        <v>311</v>
      </c>
      <c r="B442" s="62" t="s">
        <v>160</v>
      </c>
      <c r="C442" s="64"/>
      <c r="D442" s="64"/>
      <c r="E442" s="64"/>
      <c r="F442" s="65"/>
      <c r="G442" s="65"/>
      <c r="H442" s="65"/>
    </row>
    <row r="443" spans="1:8" ht="15.75">
      <c r="A443" s="56"/>
      <c r="B443" s="56" t="s">
        <v>161</v>
      </c>
      <c r="C443" s="59">
        <v>82819</v>
      </c>
      <c r="D443" s="59">
        <v>0</v>
      </c>
      <c r="E443" s="59">
        <v>506</v>
      </c>
      <c r="F443" s="60">
        <f>D443*100/C443</f>
        <v>0</v>
      </c>
      <c r="G443" s="60">
        <f>E443*100/C443</f>
        <v>0.61097091247177582</v>
      </c>
      <c r="H443" s="65"/>
    </row>
    <row r="444" spans="1:8" ht="15.75">
      <c r="A444" s="62"/>
      <c r="B444" s="56" t="s">
        <v>665</v>
      </c>
      <c r="C444" s="59"/>
      <c r="D444" s="59"/>
      <c r="E444" s="59"/>
      <c r="F444" s="60"/>
      <c r="G444" s="60"/>
      <c r="H444" s="65"/>
    </row>
    <row r="445" spans="1:8" ht="15.75">
      <c r="A445" s="62"/>
      <c r="B445" s="56" t="s">
        <v>666</v>
      </c>
      <c r="C445" s="59"/>
      <c r="D445" s="59"/>
      <c r="E445" s="59"/>
      <c r="F445" s="60"/>
      <c r="G445" s="60"/>
      <c r="H445" s="65"/>
    </row>
    <row r="446" spans="1:8" ht="15.75">
      <c r="A446" s="62"/>
      <c r="B446" s="56" t="s">
        <v>667</v>
      </c>
      <c r="C446" s="59"/>
      <c r="D446" s="59"/>
      <c r="E446" s="59"/>
      <c r="F446" s="60"/>
      <c r="G446" s="60"/>
      <c r="H446" s="65"/>
    </row>
    <row r="447" spans="1:8" ht="15.75">
      <c r="A447" s="62"/>
      <c r="B447" s="61" t="s">
        <v>668</v>
      </c>
      <c r="C447" s="59"/>
      <c r="D447" s="59"/>
      <c r="E447" s="59"/>
      <c r="F447" s="60"/>
      <c r="G447" s="60"/>
      <c r="H447" s="65"/>
    </row>
    <row r="448" spans="1:8" ht="15.75">
      <c r="A448" s="62"/>
      <c r="B448" s="56" t="s">
        <v>669</v>
      </c>
      <c r="C448" s="59"/>
      <c r="D448" s="59"/>
      <c r="E448" s="59"/>
      <c r="F448" s="60"/>
      <c r="G448" s="60"/>
      <c r="H448" s="65"/>
    </row>
    <row r="449" spans="1:8" ht="15.75">
      <c r="A449" s="62"/>
      <c r="B449" s="56" t="s">
        <v>670</v>
      </c>
      <c r="C449" s="59"/>
      <c r="D449" s="59"/>
      <c r="E449" s="59"/>
      <c r="F449" s="60"/>
      <c r="G449" s="60"/>
      <c r="H449" s="65"/>
    </row>
    <row r="450" spans="1:8" ht="15.75">
      <c r="A450" s="62"/>
      <c r="B450" s="467" t="s">
        <v>663</v>
      </c>
      <c r="C450" s="59"/>
      <c r="D450" s="59"/>
      <c r="E450" s="59"/>
      <c r="F450" s="60"/>
      <c r="G450" s="60"/>
      <c r="H450" s="457"/>
    </row>
    <row r="451" spans="1:8" ht="15.75">
      <c r="A451" s="62"/>
      <c r="B451" s="467" t="s">
        <v>664</v>
      </c>
      <c r="C451" s="59"/>
      <c r="D451" s="59"/>
      <c r="E451" s="59"/>
      <c r="F451" s="60"/>
      <c r="G451" s="60"/>
      <c r="H451" s="457"/>
    </row>
    <row r="452" spans="1:8" ht="15.75">
      <c r="A452" s="62"/>
      <c r="B452" s="68" t="s">
        <v>840</v>
      </c>
      <c r="C452" s="59">
        <v>18440</v>
      </c>
      <c r="D452" s="59">
        <v>185</v>
      </c>
      <c r="E452" s="59">
        <v>140</v>
      </c>
      <c r="F452" s="60">
        <f>D452*100/C452</f>
        <v>1.0032537960954446</v>
      </c>
      <c r="G452" s="69">
        <f>E452*100/C452</f>
        <v>0.75921908893709322</v>
      </c>
      <c r="H452" s="65"/>
    </row>
    <row r="453" spans="1:8" ht="15.75">
      <c r="A453" s="62"/>
      <c r="B453" s="63" t="s">
        <v>158</v>
      </c>
      <c r="C453" s="67"/>
      <c r="D453" s="67"/>
      <c r="E453" s="67"/>
      <c r="F453" s="67"/>
      <c r="G453" s="67"/>
      <c r="H453" s="65"/>
    </row>
    <row r="454" spans="1:8" ht="15.75">
      <c r="A454" s="62"/>
      <c r="B454" s="93" t="s">
        <v>159</v>
      </c>
      <c r="C454" s="129">
        <v>38060</v>
      </c>
      <c r="D454" s="129">
        <v>20</v>
      </c>
      <c r="E454" s="129">
        <v>156</v>
      </c>
      <c r="F454" s="60">
        <f>D454*100/C454</f>
        <v>5.2548607461902257E-2</v>
      </c>
      <c r="G454" s="69">
        <f>E454*100/C454</f>
        <v>0.40987913820283761</v>
      </c>
      <c r="H454" s="65"/>
    </row>
    <row r="455" spans="1:8" ht="15.75">
      <c r="A455" s="62"/>
      <c r="B455" s="68" t="s">
        <v>671</v>
      </c>
      <c r="C455" s="129"/>
      <c r="D455" s="129"/>
      <c r="E455" s="129"/>
      <c r="F455" s="60"/>
      <c r="G455" s="69"/>
      <c r="H455" s="65"/>
    </row>
    <row r="456" spans="1:8" ht="15.75">
      <c r="A456" s="62"/>
      <c r="B456" s="68" t="s">
        <v>672</v>
      </c>
      <c r="C456" s="129"/>
      <c r="D456" s="129"/>
      <c r="E456" s="129"/>
      <c r="F456" s="60"/>
      <c r="G456" s="69"/>
      <c r="H456" s="65"/>
    </row>
    <row r="457" spans="1:8" ht="15.75">
      <c r="A457" s="62"/>
      <c r="B457" s="68" t="s">
        <v>673</v>
      </c>
      <c r="C457" s="67"/>
      <c r="D457" s="67"/>
      <c r="E457" s="67"/>
      <c r="F457" s="67"/>
      <c r="G457" s="67"/>
      <c r="H457" s="65"/>
    </row>
    <row r="458" spans="1:8" ht="15.75">
      <c r="A458" s="62"/>
      <c r="B458" s="63"/>
      <c r="C458" s="64"/>
      <c r="D458" s="64"/>
      <c r="E458" s="64"/>
      <c r="F458" s="67"/>
      <c r="G458" s="69"/>
      <c r="H458" s="65"/>
    </row>
    <row r="459" spans="1:8" ht="15.75">
      <c r="A459" s="62"/>
      <c r="B459" s="63" t="s">
        <v>8</v>
      </c>
      <c r="C459" s="64">
        <f>SUM(C443:C457)</f>
        <v>139319</v>
      </c>
      <c r="D459" s="64">
        <f>SUM(D443:D457)</f>
        <v>205</v>
      </c>
      <c r="E459" s="64">
        <f>SUM(E443:E457)</f>
        <v>802</v>
      </c>
      <c r="F459" s="65">
        <f>D459*100/C459</f>
        <v>0.14714432345911183</v>
      </c>
      <c r="G459" s="65">
        <f>E459*100/C459</f>
        <v>0.57565730445954966</v>
      </c>
      <c r="H459" s="65">
        <f>(C459-140110)*100/140110</f>
        <v>-0.56455641995574901</v>
      </c>
    </row>
    <row r="460" spans="1:8" ht="15.75">
      <c r="A460" s="62"/>
      <c r="B460" s="63"/>
      <c r="C460" s="64"/>
      <c r="D460" s="64"/>
      <c r="E460" s="64"/>
      <c r="F460" s="65"/>
      <c r="G460" s="65"/>
      <c r="H460" s="65"/>
    </row>
    <row r="461" spans="1:8" ht="15.75">
      <c r="A461" s="62" t="s">
        <v>312</v>
      </c>
      <c r="B461" s="56" t="s">
        <v>754</v>
      </c>
      <c r="C461" s="59">
        <v>33724</v>
      </c>
      <c r="D461" s="59">
        <v>0</v>
      </c>
      <c r="E461" s="59">
        <v>199</v>
      </c>
      <c r="F461" s="60">
        <f>D461*100/C461</f>
        <v>0</v>
      </c>
      <c r="G461" s="60">
        <f>E461*100/C461</f>
        <v>0.59008421302336611</v>
      </c>
      <c r="H461" s="65"/>
    </row>
    <row r="462" spans="1:8" ht="15.75">
      <c r="A462" s="62"/>
      <c r="B462" s="56" t="s">
        <v>157</v>
      </c>
      <c r="C462" s="59">
        <v>79834</v>
      </c>
      <c r="D462" s="59">
        <v>0</v>
      </c>
      <c r="E462" s="59">
        <v>8137</v>
      </c>
      <c r="F462" s="60">
        <f>D462*100/C462</f>
        <v>0</v>
      </c>
      <c r="G462" s="60">
        <f>E462*100/C462</f>
        <v>10.192399228398928</v>
      </c>
      <c r="H462" s="65"/>
    </row>
    <row r="463" spans="1:8" ht="15.75">
      <c r="A463" s="62"/>
      <c r="B463" s="62" t="s">
        <v>160</v>
      </c>
      <c r="C463" s="64"/>
      <c r="D463" s="64"/>
      <c r="E463" s="64"/>
      <c r="F463" s="67"/>
      <c r="G463" s="69"/>
      <c r="H463" s="65"/>
    </row>
    <row r="464" spans="1:8" ht="15.75">
      <c r="A464" s="62"/>
      <c r="B464" s="56" t="s">
        <v>665</v>
      </c>
      <c r="C464" s="59">
        <v>6098</v>
      </c>
      <c r="D464" s="59">
        <v>0</v>
      </c>
      <c r="E464" s="59">
        <v>0</v>
      </c>
      <c r="F464" s="60">
        <f t="shared" ref="F464:F468" si="105">D464*100/C464</f>
        <v>0</v>
      </c>
      <c r="G464" s="60">
        <f t="shared" ref="G464:G468" si="106">E464*100/C464</f>
        <v>0</v>
      </c>
      <c r="H464" s="65"/>
    </row>
    <row r="465" spans="1:8" ht="15.75">
      <c r="A465" s="62"/>
      <c r="B465" s="56" t="s">
        <v>666</v>
      </c>
      <c r="C465" s="59">
        <v>8855</v>
      </c>
      <c r="D465" s="59">
        <v>0</v>
      </c>
      <c r="E465" s="59">
        <v>28</v>
      </c>
      <c r="F465" s="60">
        <f t="shared" si="105"/>
        <v>0</v>
      </c>
      <c r="G465" s="60">
        <f t="shared" si="106"/>
        <v>0.31620553359683795</v>
      </c>
      <c r="H465" s="65"/>
    </row>
    <row r="466" spans="1:8" ht="15.75">
      <c r="A466" s="62"/>
      <c r="B466" s="56" t="s">
        <v>667</v>
      </c>
      <c r="C466" s="59">
        <v>2759</v>
      </c>
      <c r="D466" s="59">
        <v>0</v>
      </c>
      <c r="E466" s="59">
        <v>0</v>
      </c>
      <c r="F466" s="60">
        <f t="shared" si="105"/>
        <v>0</v>
      </c>
      <c r="G466" s="60">
        <f t="shared" si="106"/>
        <v>0</v>
      </c>
      <c r="H466" s="65"/>
    </row>
    <row r="467" spans="1:8" ht="15.75">
      <c r="A467" s="62"/>
      <c r="B467" s="61" t="s">
        <v>668</v>
      </c>
      <c r="C467" s="183">
        <v>5992</v>
      </c>
      <c r="D467" s="59">
        <v>0</v>
      </c>
      <c r="E467" s="183">
        <v>52</v>
      </c>
      <c r="F467" s="60">
        <f>D467*100/C467</f>
        <v>0</v>
      </c>
      <c r="G467" s="285">
        <f>E467*100/C467</f>
        <v>0.86782376502002667</v>
      </c>
      <c r="H467" s="65"/>
    </row>
    <row r="468" spans="1:8" ht="15.75">
      <c r="A468" s="62"/>
      <c r="B468" s="56" t="s">
        <v>669</v>
      </c>
      <c r="C468" s="59">
        <v>8059</v>
      </c>
      <c r="D468" s="59">
        <v>0</v>
      </c>
      <c r="E468" s="59">
        <v>139</v>
      </c>
      <c r="F468" s="60">
        <f t="shared" si="105"/>
        <v>0</v>
      </c>
      <c r="G468" s="60">
        <f t="shared" si="106"/>
        <v>1.7247797493485544</v>
      </c>
      <c r="H468" s="65"/>
    </row>
    <row r="469" spans="1:8" ht="15.75">
      <c r="A469" s="62"/>
      <c r="B469" s="56" t="s">
        <v>670</v>
      </c>
      <c r="C469" s="59">
        <v>5580</v>
      </c>
      <c r="D469" s="59">
        <v>0</v>
      </c>
      <c r="E469" s="59">
        <v>125</v>
      </c>
      <c r="F469" s="60">
        <f>D469*100/C469</f>
        <v>0</v>
      </c>
      <c r="G469" s="69">
        <f>E469*100/C469</f>
        <v>2.2401433691756272</v>
      </c>
      <c r="H469" s="65"/>
    </row>
    <row r="470" spans="1:8" ht="15.75">
      <c r="A470" s="62"/>
      <c r="B470" s="56"/>
      <c r="C470" s="59"/>
      <c r="D470" s="59"/>
      <c r="E470" s="59"/>
      <c r="F470" s="60"/>
      <c r="G470" s="69"/>
      <c r="H470" s="459"/>
    </row>
    <row r="471" spans="1:8" ht="15.75">
      <c r="A471" s="62"/>
      <c r="B471" s="63" t="s">
        <v>8</v>
      </c>
      <c r="C471" s="64">
        <f>SUM(C461:C469)</f>
        <v>150901</v>
      </c>
      <c r="D471" s="64">
        <f>SUM(D461:D469)</f>
        <v>0</v>
      </c>
      <c r="E471" s="64">
        <f>SUM(E461:E469)</f>
        <v>8680</v>
      </c>
      <c r="F471" s="65">
        <f>D471*100/C471</f>
        <v>0</v>
      </c>
      <c r="G471" s="65">
        <f>E471*100/C471</f>
        <v>5.7521156254763053</v>
      </c>
      <c r="H471" s="65">
        <f>(C471-140110)*100/140110</f>
        <v>7.7018057240739415</v>
      </c>
    </row>
    <row r="472" spans="1:8" ht="15.75">
      <c r="A472" s="56"/>
      <c r="B472" s="56"/>
      <c r="C472" s="56"/>
      <c r="D472" s="56"/>
      <c r="E472" s="56"/>
      <c r="F472" s="56"/>
      <c r="G472" s="71"/>
      <c r="H472" s="92"/>
    </row>
    <row r="473" spans="1:8" ht="15.75">
      <c r="A473" s="234"/>
      <c r="B473" s="235"/>
      <c r="C473" s="235" t="s">
        <v>90</v>
      </c>
      <c r="D473" s="235"/>
      <c r="E473" s="235"/>
      <c r="F473" s="235"/>
      <c r="G473" s="235"/>
      <c r="H473" s="235"/>
    </row>
    <row r="474" spans="1:8">
      <c r="A474" s="155"/>
      <c r="B474" s="243"/>
      <c r="C474" s="68"/>
      <c r="D474" s="240" t="s">
        <v>19</v>
      </c>
      <c r="E474" s="241"/>
      <c r="F474" s="241"/>
      <c r="G474" s="241"/>
      <c r="H474" s="242"/>
    </row>
    <row r="475" spans="1:8">
      <c r="A475" s="76" t="s">
        <v>85</v>
      </c>
      <c r="B475" s="95"/>
      <c r="C475" s="68"/>
      <c r="D475" s="78"/>
      <c r="E475" s="56"/>
      <c r="F475" s="79" t="s">
        <v>5</v>
      </c>
      <c r="G475" s="79" t="s">
        <v>1</v>
      </c>
      <c r="H475" s="80" t="s">
        <v>2</v>
      </c>
    </row>
    <row r="476" spans="1:8">
      <c r="A476" s="96" t="s">
        <v>20</v>
      </c>
      <c r="B476" s="97">
        <v>266215</v>
      </c>
      <c r="C476" s="68"/>
      <c r="D476" s="584" t="s">
        <v>22</v>
      </c>
      <c r="E476" s="585"/>
      <c r="F476" s="82">
        <v>0</v>
      </c>
      <c r="G476" s="82">
        <v>0</v>
      </c>
      <c r="H476" s="83">
        <v>0</v>
      </c>
    </row>
    <row r="477" spans="1:8">
      <c r="A477" s="96" t="s">
        <v>21</v>
      </c>
      <c r="B477" s="97">
        <v>43</v>
      </c>
      <c r="C477" s="56"/>
      <c r="D477" s="584" t="s">
        <v>24</v>
      </c>
      <c r="E477" s="585"/>
      <c r="F477" s="82">
        <v>2</v>
      </c>
      <c r="G477" s="82">
        <v>0</v>
      </c>
      <c r="H477" s="83">
        <v>0</v>
      </c>
    </row>
    <row r="478" spans="1:8" ht="15.75">
      <c r="A478" s="96" t="s">
        <v>23</v>
      </c>
      <c r="B478" s="97">
        <v>21820</v>
      </c>
      <c r="C478" s="56"/>
      <c r="D478" s="68"/>
      <c r="E478" s="68"/>
      <c r="F478" s="68"/>
      <c r="G478" s="68"/>
      <c r="H478" s="72"/>
    </row>
    <row r="479" spans="1:8" ht="15.75">
      <c r="A479" s="70"/>
      <c r="B479" s="130"/>
      <c r="C479" s="56"/>
      <c r="D479" s="68"/>
      <c r="E479" s="56"/>
      <c r="F479" s="56"/>
      <c r="G479" s="56"/>
      <c r="H479" s="72"/>
    </row>
    <row r="480" spans="1:8" ht="15.75">
      <c r="A480" s="81" t="s">
        <v>25</v>
      </c>
      <c r="B480" s="99">
        <f>B476/2</f>
        <v>133107.5</v>
      </c>
      <c r="C480" s="68"/>
      <c r="D480" s="68"/>
      <c r="E480" s="68"/>
      <c r="F480" s="68"/>
      <c r="G480" s="68"/>
      <c r="H480" s="72"/>
    </row>
    <row r="481" spans="1:8" ht="15.75">
      <c r="A481" s="182" t="s">
        <v>290</v>
      </c>
      <c r="B481" s="86" t="s">
        <v>301</v>
      </c>
      <c r="C481" s="63"/>
      <c r="D481" s="63"/>
      <c r="E481" s="63"/>
      <c r="F481" s="63"/>
      <c r="G481" s="92"/>
      <c r="H481" s="72"/>
    </row>
    <row r="482" spans="1:8" ht="15.75">
      <c r="A482" s="70"/>
      <c r="B482" s="56"/>
      <c r="C482" s="56"/>
      <c r="D482" s="56"/>
      <c r="E482" s="56"/>
      <c r="F482" s="56"/>
      <c r="G482" s="71"/>
      <c r="H482" s="72"/>
    </row>
    <row r="483" spans="1:8">
      <c r="A483" s="591" t="s">
        <v>26</v>
      </c>
      <c r="B483" s="179" t="s">
        <v>27</v>
      </c>
      <c r="C483" s="586" t="s">
        <v>79</v>
      </c>
      <c r="D483" s="586"/>
      <c r="E483" s="586"/>
      <c r="F483" s="587" t="s">
        <v>86</v>
      </c>
      <c r="G483" s="588" t="s">
        <v>87</v>
      </c>
      <c r="H483" s="581" t="s">
        <v>28</v>
      </c>
    </row>
    <row r="484" spans="1:8">
      <c r="A484" s="591"/>
      <c r="B484" s="180" t="s">
        <v>29</v>
      </c>
      <c r="C484" s="179" t="s">
        <v>5</v>
      </c>
      <c r="D484" s="179" t="s">
        <v>30</v>
      </c>
      <c r="E484" s="179" t="s">
        <v>31</v>
      </c>
      <c r="F484" s="587"/>
      <c r="G484" s="588"/>
      <c r="H484" s="581"/>
    </row>
    <row r="485" spans="1:8">
      <c r="A485" s="158"/>
      <c r="B485" s="107"/>
      <c r="C485" s="59"/>
      <c r="D485" s="59"/>
      <c r="E485" s="59"/>
      <c r="F485" s="122"/>
      <c r="G485" s="122"/>
      <c r="H485" s="172"/>
    </row>
    <row r="486" spans="1:8" ht="15.75">
      <c r="A486" s="62" t="s">
        <v>324</v>
      </c>
      <c r="B486" s="56" t="s">
        <v>162</v>
      </c>
      <c r="C486" s="67">
        <v>26725</v>
      </c>
      <c r="D486" s="67">
        <v>0</v>
      </c>
      <c r="E486" s="67">
        <v>12</v>
      </c>
      <c r="F486" s="60">
        <f t="shared" ref="F486:F487" si="107">D486*100/C486</f>
        <v>0</v>
      </c>
      <c r="G486" s="60">
        <f t="shared" ref="G486:G487" si="108">E486*100/C486</f>
        <v>4.4901777362020577E-2</v>
      </c>
      <c r="H486" s="67"/>
    </row>
    <row r="487" spans="1:8" ht="15.75">
      <c r="A487" s="62"/>
      <c r="B487" s="56" t="s">
        <v>163</v>
      </c>
      <c r="C487" s="67">
        <v>20162</v>
      </c>
      <c r="D487" s="67">
        <v>0</v>
      </c>
      <c r="E487" s="67">
        <v>1</v>
      </c>
      <c r="F487" s="60">
        <f t="shared" si="107"/>
        <v>0</v>
      </c>
      <c r="G487" s="60">
        <f t="shared" si="108"/>
        <v>4.9598254141454221E-3</v>
      </c>
      <c r="H487" s="67"/>
    </row>
    <row r="488" spans="1:8" ht="15.75">
      <c r="A488" s="62"/>
      <c r="B488" s="56" t="s">
        <v>247</v>
      </c>
      <c r="C488" s="67">
        <v>19702</v>
      </c>
      <c r="D488" s="67">
        <v>0</v>
      </c>
      <c r="E488" s="67">
        <v>0</v>
      </c>
      <c r="F488" s="60">
        <f t="shared" ref="F488" si="109">D488*100/C488</f>
        <v>0</v>
      </c>
      <c r="G488" s="60">
        <f t="shared" ref="G488" si="110">E488*100/C488</f>
        <v>0</v>
      </c>
      <c r="H488" s="67"/>
    </row>
    <row r="489" spans="1:8" ht="15.75">
      <c r="A489" s="62"/>
      <c r="B489" s="56" t="s">
        <v>166</v>
      </c>
      <c r="C489" s="67">
        <v>20502</v>
      </c>
      <c r="D489" s="67">
        <v>0</v>
      </c>
      <c r="E489" s="67">
        <v>36</v>
      </c>
      <c r="F489" s="60">
        <f t="shared" ref="F489" si="111">D489*100/C489</f>
        <v>0</v>
      </c>
      <c r="G489" s="60">
        <f t="shared" ref="G489" si="112">E489*100/C489</f>
        <v>0.17559262510974538</v>
      </c>
      <c r="H489" s="67"/>
    </row>
    <row r="490" spans="1:8" ht="15.75">
      <c r="A490" s="62"/>
      <c r="B490" s="62" t="s">
        <v>325</v>
      </c>
      <c r="C490" s="67"/>
      <c r="D490" s="67"/>
      <c r="E490" s="67"/>
      <c r="F490" s="60"/>
      <c r="G490" s="60"/>
      <c r="H490" s="67"/>
    </row>
    <row r="491" spans="1:8" ht="15.75">
      <c r="A491" s="62"/>
      <c r="B491" s="56" t="s">
        <v>328</v>
      </c>
      <c r="C491" s="67">
        <v>2792</v>
      </c>
      <c r="D491" s="67">
        <v>0</v>
      </c>
      <c r="E491" s="67">
        <v>0</v>
      </c>
      <c r="F491" s="60">
        <f t="shared" ref="F491" si="113">D491*100/C491</f>
        <v>0</v>
      </c>
      <c r="G491" s="60">
        <f t="shared" ref="G491" si="114">E491*100/C491</f>
        <v>0</v>
      </c>
      <c r="H491" s="67"/>
    </row>
    <row r="492" spans="1:8" ht="15.75">
      <c r="A492" s="62"/>
      <c r="B492" s="56" t="s">
        <v>329</v>
      </c>
      <c r="C492" s="67">
        <v>5185</v>
      </c>
      <c r="D492" s="67">
        <v>0</v>
      </c>
      <c r="E492" s="67">
        <v>0</v>
      </c>
      <c r="F492" s="60">
        <f t="shared" ref="F492:F498" si="115">D492*100/C492</f>
        <v>0</v>
      </c>
      <c r="G492" s="60">
        <f t="shared" ref="G492:G498" si="116">E492*100/C492</f>
        <v>0</v>
      </c>
      <c r="H492" s="67"/>
    </row>
    <row r="493" spans="1:8" ht="15.75">
      <c r="A493" s="62"/>
      <c r="B493" s="56" t="s">
        <v>760</v>
      </c>
      <c r="C493" s="67">
        <v>2641</v>
      </c>
      <c r="D493" s="67">
        <v>0</v>
      </c>
      <c r="E493" s="67">
        <v>6</v>
      </c>
      <c r="F493" s="60">
        <f t="shared" si="115"/>
        <v>0</v>
      </c>
      <c r="G493" s="60">
        <f t="shared" si="116"/>
        <v>0.22718667171525936</v>
      </c>
      <c r="H493" s="67"/>
    </row>
    <row r="494" spans="1:8" ht="15.75">
      <c r="A494" s="62"/>
      <c r="B494" s="56" t="s">
        <v>330</v>
      </c>
      <c r="C494" s="67">
        <v>4909</v>
      </c>
      <c r="D494" s="67">
        <v>0</v>
      </c>
      <c r="E494" s="67">
        <v>0</v>
      </c>
      <c r="F494" s="60">
        <f t="shared" si="115"/>
        <v>0</v>
      </c>
      <c r="G494" s="60">
        <f t="shared" si="116"/>
        <v>0</v>
      </c>
      <c r="H494" s="67"/>
    </row>
    <row r="495" spans="1:8" ht="15.75">
      <c r="A495" s="62"/>
      <c r="B495" s="56" t="s">
        <v>331</v>
      </c>
      <c r="C495" s="67">
        <v>3616</v>
      </c>
      <c r="D495" s="67">
        <v>0</v>
      </c>
      <c r="E495" s="67">
        <v>0</v>
      </c>
      <c r="F495" s="60">
        <f t="shared" si="115"/>
        <v>0</v>
      </c>
      <c r="G495" s="60">
        <f t="shared" si="116"/>
        <v>0</v>
      </c>
      <c r="H495" s="67"/>
    </row>
    <row r="496" spans="1:8" ht="15.75">
      <c r="A496" s="62"/>
      <c r="B496" s="56" t="s">
        <v>326</v>
      </c>
      <c r="C496" s="67">
        <v>5780</v>
      </c>
      <c r="D496" s="67">
        <v>0</v>
      </c>
      <c r="E496" s="67">
        <v>0</v>
      </c>
      <c r="F496" s="60">
        <f t="shared" si="115"/>
        <v>0</v>
      </c>
      <c r="G496" s="60">
        <f t="shared" si="116"/>
        <v>0</v>
      </c>
      <c r="H496" s="67"/>
    </row>
    <row r="497" spans="1:8" ht="15.75">
      <c r="A497" s="62"/>
      <c r="B497" s="56" t="s">
        <v>327</v>
      </c>
      <c r="C497" s="67">
        <v>5726</v>
      </c>
      <c r="D497" s="67">
        <v>0</v>
      </c>
      <c r="E497" s="67">
        <v>0</v>
      </c>
      <c r="F497" s="60">
        <f t="shared" si="115"/>
        <v>0</v>
      </c>
      <c r="G497" s="60">
        <f t="shared" si="116"/>
        <v>0</v>
      </c>
      <c r="H497" s="67"/>
    </row>
    <row r="498" spans="1:8" ht="15.75">
      <c r="A498" s="62"/>
      <c r="B498" s="56" t="s">
        <v>332</v>
      </c>
      <c r="C498" s="67">
        <v>3575</v>
      </c>
      <c r="D498" s="67">
        <v>0</v>
      </c>
      <c r="E498" s="67">
        <v>0</v>
      </c>
      <c r="F498" s="60">
        <f t="shared" si="115"/>
        <v>0</v>
      </c>
      <c r="G498" s="60">
        <f t="shared" si="116"/>
        <v>0</v>
      </c>
      <c r="H498" s="67"/>
    </row>
    <row r="499" spans="1:8" ht="15.75">
      <c r="A499" s="62"/>
      <c r="B499" s="468" t="s">
        <v>674</v>
      </c>
      <c r="C499" s="67">
        <v>5042</v>
      </c>
      <c r="D499" s="67">
        <v>0</v>
      </c>
      <c r="E499" s="67">
        <v>0</v>
      </c>
      <c r="F499" s="60">
        <f t="shared" ref="F499:F500" si="117">D499*100/C499</f>
        <v>0</v>
      </c>
      <c r="G499" s="60">
        <f t="shared" ref="G499:G500" si="118">E499*100/C499</f>
        <v>0</v>
      </c>
      <c r="H499" s="67"/>
    </row>
    <row r="500" spans="1:8" ht="15.75">
      <c r="A500" s="62"/>
      <c r="B500" s="468" t="s">
        <v>675</v>
      </c>
      <c r="C500" s="67">
        <v>6323</v>
      </c>
      <c r="D500" s="67">
        <v>0</v>
      </c>
      <c r="E500" s="67">
        <v>0</v>
      </c>
      <c r="F500" s="60">
        <f t="shared" si="117"/>
        <v>0</v>
      </c>
      <c r="G500" s="60">
        <f t="shared" si="118"/>
        <v>0</v>
      </c>
      <c r="H500" s="67"/>
    </row>
    <row r="501" spans="1:8">
      <c r="A501" s="56"/>
      <c r="B501" s="56"/>
      <c r="C501" s="67"/>
      <c r="D501" s="67"/>
      <c r="E501" s="67"/>
      <c r="F501" s="67"/>
      <c r="G501" s="67"/>
      <c r="H501" s="67"/>
    </row>
    <row r="502" spans="1:8" ht="15.75">
      <c r="A502" s="56"/>
      <c r="B502" s="63" t="s">
        <v>8</v>
      </c>
      <c r="C502" s="64">
        <f>SUM(C486:C501)</f>
        <v>132680</v>
      </c>
      <c r="D502" s="64">
        <f t="shared" ref="D502:E502" si="119">SUM(D486:D501)</f>
        <v>0</v>
      </c>
      <c r="E502" s="64">
        <f t="shared" si="119"/>
        <v>55</v>
      </c>
      <c r="F502" s="65">
        <f>D502*100/C502</f>
        <v>0</v>
      </c>
      <c r="G502" s="65">
        <f>E502*100/C502</f>
        <v>4.1453120289418152E-2</v>
      </c>
      <c r="H502" s="65">
        <f>(C502-133108)*100/133108</f>
        <v>-0.32154340836012862</v>
      </c>
    </row>
    <row r="503" spans="1:8" ht="15.75">
      <c r="A503" s="56"/>
      <c r="B503" s="63"/>
      <c r="C503" s="64"/>
      <c r="D503" s="64"/>
      <c r="E503" s="64"/>
      <c r="F503" s="65"/>
      <c r="G503" s="65"/>
      <c r="H503" s="65"/>
    </row>
    <row r="504" spans="1:8" ht="15.75">
      <c r="A504" s="62" t="s">
        <v>313</v>
      </c>
      <c r="B504" s="56" t="s">
        <v>165</v>
      </c>
      <c r="C504" s="67">
        <v>27907</v>
      </c>
      <c r="D504" s="67">
        <v>0</v>
      </c>
      <c r="E504" s="67">
        <v>9589</v>
      </c>
      <c r="F504" s="60">
        <f>D504*100/C504</f>
        <v>0</v>
      </c>
      <c r="G504" s="60">
        <f>E504*100/C504</f>
        <v>34.360554699537751</v>
      </c>
      <c r="H504" s="65"/>
    </row>
    <row r="505" spans="1:8" ht="15.75">
      <c r="A505" s="56"/>
      <c r="B505" s="56" t="s">
        <v>164</v>
      </c>
      <c r="C505" s="67">
        <v>22484</v>
      </c>
      <c r="D505" s="67">
        <v>0</v>
      </c>
      <c r="E505" s="67">
        <v>16</v>
      </c>
      <c r="F505" s="60">
        <f>D505*100/C505</f>
        <v>0</v>
      </c>
      <c r="G505" s="60">
        <f>E505*100/C505</f>
        <v>7.1161714997331441E-2</v>
      </c>
      <c r="H505" s="65"/>
    </row>
    <row r="506" spans="1:8" ht="15.75">
      <c r="B506" s="62" t="s">
        <v>325</v>
      </c>
      <c r="C506" s="67"/>
      <c r="D506" s="67"/>
      <c r="E506" s="67"/>
      <c r="F506" s="60"/>
      <c r="G506" s="60"/>
      <c r="H506" s="65"/>
    </row>
    <row r="507" spans="1:8" ht="15.75">
      <c r="A507" s="62"/>
      <c r="B507" s="56" t="s">
        <v>333</v>
      </c>
      <c r="C507" s="67">
        <v>83144</v>
      </c>
      <c r="D507" s="67">
        <v>43</v>
      </c>
      <c r="E507" s="67">
        <v>12160</v>
      </c>
      <c r="F507" s="60">
        <f t="shared" ref="F507" si="120">D507*100/C507</f>
        <v>5.1717502164918695E-2</v>
      </c>
      <c r="G507" s="60">
        <f t="shared" ref="G507" si="121">E507*100/C507</f>
        <v>14.625228519195613</v>
      </c>
      <c r="H507" s="65"/>
    </row>
    <row r="508" spans="1:8" ht="15.75">
      <c r="A508" s="62"/>
      <c r="B508" s="56" t="s">
        <v>328</v>
      </c>
      <c r="C508" s="67"/>
      <c r="D508" s="67"/>
      <c r="E508" s="67"/>
      <c r="F508" s="60"/>
      <c r="G508" s="60"/>
      <c r="H508" s="65"/>
    </row>
    <row r="509" spans="1:8" ht="15.75">
      <c r="A509" s="62"/>
      <c r="B509" s="56" t="s">
        <v>329</v>
      </c>
      <c r="C509" s="67"/>
      <c r="D509" s="67"/>
      <c r="E509" s="67"/>
      <c r="F509" s="60"/>
      <c r="G509" s="60"/>
      <c r="H509" s="65"/>
    </row>
    <row r="510" spans="1:8" ht="15.75">
      <c r="A510" s="62"/>
      <c r="B510" s="56" t="s">
        <v>760</v>
      </c>
      <c r="C510" s="67"/>
      <c r="D510" s="67"/>
      <c r="E510" s="67"/>
      <c r="F510" s="60"/>
      <c r="G510" s="60"/>
      <c r="H510" s="65"/>
    </row>
    <row r="511" spans="1:8" ht="15.75">
      <c r="A511" s="62"/>
      <c r="B511" s="56" t="s">
        <v>330</v>
      </c>
      <c r="C511" s="67"/>
      <c r="D511" s="67"/>
      <c r="E511" s="67"/>
      <c r="F511" s="60"/>
      <c r="G511" s="60"/>
      <c r="H511" s="65"/>
    </row>
    <row r="512" spans="1:8" ht="15.75">
      <c r="A512" s="62"/>
      <c r="B512" s="56" t="s">
        <v>331</v>
      </c>
      <c r="C512" s="67"/>
      <c r="D512" s="67"/>
      <c r="E512" s="67"/>
      <c r="F512" s="60"/>
      <c r="G512" s="60"/>
      <c r="H512" s="65"/>
    </row>
    <row r="513" spans="1:8" ht="15.75">
      <c r="A513" s="62"/>
      <c r="B513" s="56" t="s">
        <v>326</v>
      </c>
      <c r="C513" s="67"/>
      <c r="D513" s="67"/>
      <c r="E513" s="67"/>
      <c r="F513" s="60"/>
      <c r="G513" s="60"/>
      <c r="H513" s="65"/>
    </row>
    <row r="514" spans="1:8" ht="15.75">
      <c r="A514" s="62"/>
      <c r="B514" s="56" t="s">
        <v>327</v>
      </c>
      <c r="C514" s="67"/>
      <c r="D514" s="67"/>
      <c r="E514" s="67"/>
      <c r="F514" s="60"/>
      <c r="G514" s="60"/>
      <c r="H514" s="65"/>
    </row>
    <row r="515" spans="1:8" ht="15.75">
      <c r="A515" s="62"/>
      <c r="B515" s="56" t="s">
        <v>332</v>
      </c>
      <c r="C515" s="67"/>
      <c r="D515" s="67"/>
      <c r="E515" s="67"/>
      <c r="F515" s="60"/>
      <c r="G515" s="60"/>
      <c r="H515" s="65"/>
    </row>
    <row r="516" spans="1:8" ht="15.75">
      <c r="A516" s="62"/>
      <c r="B516" s="468" t="s">
        <v>674</v>
      </c>
      <c r="C516" s="67"/>
      <c r="D516" s="67"/>
      <c r="E516" s="67"/>
      <c r="F516" s="60"/>
      <c r="G516" s="60"/>
      <c r="H516" s="457"/>
    </row>
    <row r="517" spans="1:8" ht="15.75">
      <c r="A517" s="62"/>
      <c r="B517" s="468" t="s">
        <v>675</v>
      </c>
      <c r="C517" s="67"/>
      <c r="D517" s="67"/>
      <c r="E517" s="67"/>
      <c r="F517" s="60"/>
      <c r="G517" s="60"/>
      <c r="H517" s="457"/>
    </row>
    <row r="518" spans="1:8" ht="15.75">
      <c r="A518" s="62"/>
      <c r="B518" s="62"/>
      <c r="C518" s="67"/>
      <c r="D518" s="67"/>
      <c r="E518" s="67"/>
      <c r="F518" s="60"/>
      <c r="G518" s="60"/>
      <c r="H518" s="65"/>
    </row>
    <row r="519" spans="1:8" ht="15.75">
      <c r="A519" s="56"/>
      <c r="B519" s="63" t="s">
        <v>8</v>
      </c>
      <c r="C519" s="64">
        <f>SUM(C504:C518)</f>
        <v>133535</v>
      </c>
      <c r="D519" s="64">
        <f t="shared" ref="D519:E519" si="122">SUM(D504:D518)</f>
        <v>43</v>
      </c>
      <c r="E519" s="64">
        <f t="shared" si="122"/>
        <v>21765</v>
      </c>
      <c r="F519" s="65">
        <f>D519*100/C519</f>
        <v>3.2201295540495001E-2</v>
      </c>
      <c r="G519" s="65">
        <f>E519*100/C519</f>
        <v>16.299097614857526</v>
      </c>
      <c r="H519" s="65">
        <f>(C519-133108)*100/133108</f>
        <v>0.32079213871442736</v>
      </c>
    </row>
    <row r="520" spans="1:8" ht="15.75">
      <c r="A520" s="56"/>
      <c r="B520" s="63"/>
      <c r="C520" s="63"/>
      <c r="D520" s="63"/>
      <c r="E520" s="63"/>
      <c r="F520" s="92"/>
      <c r="G520" s="92"/>
      <c r="H520" s="92"/>
    </row>
    <row r="521" spans="1:8" ht="15.75">
      <c r="A521" s="155"/>
      <c r="B521" s="169"/>
      <c r="C521" s="170" t="s">
        <v>266</v>
      </c>
      <c r="D521" s="169"/>
      <c r="E521" s="169"/>
      <c r="F521" s="169"/>
      <c r="G521" s="169"/>
      <c r="H521" s="171"/>
    </row>
    <row r="522" spans="1:8">
      <c r="A522" s="77"/>
      <c r="B522" s="111"/>
      <c r="C522" s="68"/>
      <c r="D522" s="94" t="s">
        <v>19</v>
      </c>
      <c r="E522" s="82"/>
      <c r="F522" s="82"/>
      <c r="G522" s="82"/>
      <c r="H522" s="88"/>
    </row>
    <row r="523" spans="1:8">
      <c r="A523" s="76" t="s">
        <v>85</v>
      </c>
      <c r="B523" s="95"/>
      <c r="C523" s="68"/>
      <c r="D523" s="78"/>
      <c r="E523" s="56"/>
      <c r="F523" s="79" t="s">
        <v>5</v>
      </c>
      <c r="G523" s="79" t="s">
        <v>1</v>
      </c>
      <c r="H523" s="80" t="s">
        <v>2</v>
      </c>
    </row>
    <row r="524" spans="1:8">
      <c r="A524" s="96" t="s">
        <v>20</v>
      </c>
      <c r="B524" s="97">
        <v>424483</v>
      </c>
      <c r="C524" s="68"/>
      <c r="D524" s="584" t="s">
        <v>22</v>
      </c>
      <c r="E524" s="585"/>
      <c r="F524" s="82">
        <v>0</v>
      </c>
      <c r="G524" s="82">
        <v>0</v>
      </c>
      <c r="H524" s="83">
        <v>0</v>
      </c>
    </row>
    <row r="525" spans="1:8">
      <c r="A525" s="81" t="s">
        <v>21</v>
      </c>
      <c r="B525" s="97">
        <v>21</v>
      </c>
      <c r="C525" s="56"/>
      <c r="D525" s="584" t="s">
        <v>24</v>
      </c>
      <c r="E525" s="585"/>
      <c r="F525" s="82">
        <v>3</v>
      </c>
      <c r="G525" s="82">
        <v>0</v>
      </c>
      <c r="H525" s="83">
        <v>0</v>
      </c>
    </row>
    <row r="526" spans="1:8" ht="15.75">
      <c r="A526" s="96" t="s">
        <v>23</v>
      </c>
      <c r="B526" s="126">
        <v>26525</v>
      </c>
      <c r="C526" s="56"/>
      <c r="D526" s="68"/>
      <c r="E526" s="68"/>
      <c r="F526" s="68"/>
      <c r="G526" s="68"/>
      <c r="H526" s="72"/>
    </row>
    <row r="527" spans="1:8" ht="15.75">
      <c r="A527" s="70"/>
      <c r="B527" s="135"/>
      <c r="C527" s="56"/>
      <c r="D527" s="68"/>
      <c r="E527" s="56"/>
      <c r="F527" s="56"/>
      <c r="G527" s="56"/>
      <c r="H527" s="72"/>
    </row>
    <row r="528" spans="1:8" ht="15.75">
      <c r="A528" s="81" t="s">
        <v>25</v>
      </c>
      <c r="B528" s="136">
        <f>B524/3</f>
        <v>141494.33333333334</v>
      </c>
      <c r="C528" s="68"/>
      <c r="D528" s="68"/>
      <c r="E528" s="68"/>
      <c r="F528" s="68"/>
      <c r="G528" s="68"/>
      <c r="H528" s="72"/>
    </row>
    <row r="529" spans="1:8" ht="18.75" customHeight="1">
      <c r="A529" s="182" t="s">
        <v>290</v>
      </c>
      <c r="B529" s="119" t="s">
        <v>438</v>
      </c>
      <c r="C529" s="56"/>
      <c r="D529" s="56"/>
      <c r="E529" s="56"/>
      <c r="F529" s="56"/>
      <c r="G529" s="56"/>
      <c r="H529" s="57"/>
    </row>
    <row r="530" spans="1:8" ht="15.75">
      <c r="A530" s="137"/>
      <c r="B530" s="56"/>
      <c r="C530" s="56"/>
      <c r="D530" s="56"/>
      <c r="E530" s="56"/>
      <c r="F530" s="71"/>
      <c r="G530" s="71"/>
      <c r="H530" s="72"/>
    </row>
    <row r="531" spans="1:8">
      <c r="A531" s="591" t="s">
        <v>26</v>
      </c>
      <c r="B531" s="190" t="s">
        <v>27</v>
      </c>
      <c r="C531" s="586" t="s">
        <v>79</v>
      </c>
      <c r="D531" s="586"/>
      <c r="E531" s="586"/>
      <c r="F531" s="587" t="s">
        <v>86</v>
      </c>
      <c r="G531" s="588" t="s">
        <v>87</v>
      </c>
      <c r="H531" s="581" t="s">
        <v>28</v>
      </c>
    </row>
    <row r="532" spans="1:8">
      <c r="A532" s="591"/>
      <c r="B532" s="191" t="s">
        <v>29</v>
      </c>
      <c r="C532" s="190" t="s">
        <v>5</v>
      </c>
      <c r="D532" s="190" t="s">
        <v>30</v>
      </c>
      <c r="E532" s="190" t="s">
        <v>31</v>
      </c>
      <c r="F532" s="587"/>
      <c r="G532" s="588"/>
      <c r="H532" s="581"/>
    </row>
    <row r="533" spans="1:8">
      <c r="A533" s="158"/>
      <c r="B533" s="107"/>
      <c r="C533" s="59"/>
      <c r="D533" s="59"/>
      <c r="E533" s="59"/>
      <c r="F533" s="122"/>
      <c r="G533" s="122"/>
      <c r="H533" s="172"/>
    </row>
    <row r="534" spans="1:8" ht="15.75">
      <c r="A534" s="63" t="s">
        <v>314</v>
      </c>
      <c r="B534" s="56" t="s">
        <v>232</v>
      </c>
      <c r="C534" s="59">
        <v>108598</v>
      </c>
      <c r="D534" s="59">
        <v>16</v>
      </c>
      <c r="E534" s="59">
        <v>18342</v>
      </c>
      <c r="F534" s="60">
        <f t="shared" ref="F534:F535" si="123">D534*100/C534</f>
        <v>1.4733236339527431E-2</v>
      </c>
      <c r="G534" s="60">
        <f t="shared" ref="G534:G535" si="124">E534*100/C534</f>
        <v>16.889813808725759</v>
      </c>
      <c r="H534" s="163"/>
    </row>
    <row r="535" spans="1:8">
      <c r="A535" s="123"/>
      <c r="B535" s="56" t="s">
        <v>231</v>
      </c>
      <c r="C535" s="59">
        <v>25205</v>
      </c>
      <c r="D535" s="59">
        <v>0</v>
      </c>
      <c r="E535" s="59">
        <v>582</v>
      </c>
      <c r="F535" s="60">
        <f t="shared" si="123"/>
        <v>0</v>
      </c>
      <c r="G535" s="60">
        <f t="shared" si="124"/>
        <v>2.3090656615750844</v>
      </c>
      <c r="H535" s="163"/>
    </row>
    <row r="536" spans="1:8">
      <c r="A536" s="123"/>
      <c r="B536" s="56"/>
      <c r="C536" s="59"/>
      <c r="D536" s="59"/>
      <c r="E536" s="59"/>
      <c r="F536" s="60"/>
      <c r="G536" s="60"/>
      <c r="H536" s="163"/>
    </row>
    <row r="537" spans="1:8" ht="15.75">
      <c r="A537" s="123"/>
      <c r="B537" s="63" t="s">
        <v>8</v>
      </c>
      <c r="C537" s="64">
        <f>SUM(C534:C535)</f>
        <v>133803</v>
      </c>
      <c r="D537" s="64">
        <f t="shared" ref="D537:E537" si="125">SUM(D534:D535)</f>
        <v>16</v>
      </c>
      <c r="E537" s="64">
        <f t="shared" si="125"/>
        <v>18924</v>
      </c>
      <c r="F537" s="65">
        <f>D537*100/C537</f>
        <v>1.1957878373429594E-2</v>
      </c>
      <c r="G537" s="65">
        <f>E537*100/C537</f>
        <v>14.143180646173853</v>
      </c>
      <c r="H537" s="65">
        <f>(C537-141494)*100/141494</f>
        <v>-5.4355661724172046</v>
      </c>
    </row>
    <row r="538" spans="1:8" ht="15.75">
      <c r="A538" s="123"/>
      <c r="B538" s="63"/>
      <c r="C538" s="64"/>
      <c r="D538" s="64"/>
      <c r="E538" s="64"/>
      <c r="F538" s="65"/>
      <c r="G538" s="65"/>
      <c r="H538" s="65"/>
    </row>
    <row r="539" spans="1:8" ht="15.75">
      <c r="A539" s="124" t="s">
        <v>315</v>
      </c>
      <c r="B539" s="56" t="s">
        <v>273</v>
      </c>
      <c r="C539" s="59">
        <v>109851</v>
      </c>
      <c r="D539" s="59">
        <v>3</v>
      </c>
      <c r="E539" s="59">
        <v>93</v>
      </c>
      <c r="F539" s="60">
        <f t="shared" ref="F539:F540" si="126">D539*100/C539</f>
        <v>2.7309719529180435E-3</v>
      </c>
      <c r="G539" s="60">
        <f t="shared" ref="G539:G540" si="127">E539*100/C539</f>
        <v>8.4660130540459344E-2</v>
      </c>
      <c r="H539" s="163"/>
    </row>
    <row r="540" spans="1:8">
      <c r="A540" s="123"/>
      <c r="B540" s="56" t="s">
        <v>274</v>
      </c>
      <c r="C540" s="59">
        <v>37107</v>
      </c>
      <c r="D540" s="59">
        <v>0</v>
      </c>
      <c r="E540" s="59">
        <v>200</v>
      </c>
      <c r="F540" s="60">
        <f t="shared" si="126"/>
        <v>0</v>
      </c>
      <c r="G540" s="60">
        <f t="shared" si="127"/>
        <v>0.53898186326030129</v>
      </c>
      <c r="H540" s="163"/>
    </row>
    <row r="541" spans="1:8">
      <c r="A541" s="123"/>
      <c r="B541" s="56"/>
      <c r="C541" s="59"/>
      <c r="D541" s="59"/>
      <c r="E541" s="59"/>
      <c r="F541" s="60"/>
      <c r="G541" s="60"/>
      <c r="H541" s="163"/>
    </row>
    <row r="542" spans="1:8" ht="15.75">
      <c r="A542" s="123"/>
      <c r="B542" s="63" t="s">
        <v>8</v>
      </c>
      <c r="C542" s="64">
        <f>SUM(C539:C540)</f>
        <v>146958</v>
      </c>
      <c r="D542" s="64">
        <f t="shared" ref="D542:E542" si="128">SUM(D539:D540)</f>
        <v>3</v>
      </c>
      <c r="E542" s="64">
        <f t="shared" si="128"/>
        <v>293</v>
      </c>
      <c r="F542" s="65">
        <f>D542*100/C542</f>
        <v>2.0413995835544848E-3</v>
      </c>
      <c r="G542" s="65">
        <f>E542*100/C542</f>
        <v>0.19937669266048802</v>
      </c>
      <c r="H542" s="431">
        <f>(C542-141494)*100/141494</f>
        <v>3.8616478437248221</v>
      </c>
    </row>
    <row r="543" spans="1:8">
      <c r="A543" s="123"/>
      <c r="B543" s="56"/>
      <c r="C543" s="59"/>
      <c r="D543" s="59"/>
      <c r="E543" s="59"/>
      <c r="F543" s="60"/>
      <c r="G543" s="60"/>
      <c r="H543" s="163"/>
    </row>
    <row r="544" spans="1:8" ht="15.75">
      <c r="A544" s="124" t="s">
        <v>316</v>
      </c>
      <c r="B544" s="56" t="s">
        <v>233</v>
      </c>
      <c r="C544" s="59">
        <v>38159</v>
      </c>
      <c r="D544" s="59">
        <v>0</v>
      </c>
      <c r="E544" s="59">
        <v>27</v>
      </c>
      <c r="F544" s="60">
        <f t="shared" ref="F544:F546" si="129">D544*100/C544</f>
        <v>0</v>
      </c>
      <c r="G544" s="60">
        <f t="shared" ref="G544:G546" si="130">E544*100/C544</f>
        <v>7.0756571188972453E-2</v>
      </c>
      <c r="H544" s="163"/>
    </row>
    <row r="545" spans="1:8">
      <c r="A545" s="123"/>
      <c r="B545" s="56" t="s">
        <v>234</v>
      </c>
      <c r="C545" s="59">
        <v>21257</v>
      </c>
      <c r="D545" s="59">
        <v>0</v>
      </c>
      <c r="E545" s="59">
        <v>34</v>
      </c>
      <c r="F545" s="60">
        <f t="shared" si="129"/>
        <v>0</v>
      </c>
      <c r="G545" s="60">
        <f t="shared" si="130"/>
        <v>0.15994731147386743</v>
      </c>
      <c r="H545" s="163"/>
    </row>
    <row r="546" spans="1:8">
      <c r="A546" s="123"/>
      <c r="B546" s="56" t="s">
        <v>235</v>
      </c>
      <c r="C546" s="59">
        <v>84306</v>
      </c>
      <c r="D546" s="59">
        <v>2</v>
      </c>
      <c r="E546" s="59">
        <v>7247</v>
      </c>
      <c r="F546" s="60">
        <f t="shared" si="129"/>
        <v>2.372310393091832E-3</v>
      </c>
      <c r="G546" s="60">
        <f t="shared" si="130"/>
        <v>8.5960667093682535</v>
      </c>
      <c r="H546" s="163"/>
    </row>
    <row r="547" spans="1:8">
      <c r="A547" s="123"/>
      <c r="B547" s="56"/>
      <c r="C547" s="59"/>
      <c r="D547" s="59"/>
      <c r="E547" s="59"/>
      <c r="F547" s="60"/>
      <c r="G547" s="60"/>
      <c r="H547" s="163"/>
    </row>
    <row r="548" spans="1:8" ht="15.75">
      <c r="A548" s="123"/>
      <c r="B548" s="63" t="s">
        <v>8</v>
      </c>
      <c r="C548" s="64">
        <f>SUM(C544:C546)</f>
        <v>143722</v>
      </c>
      <c r="D548" s="64">
        <f>SUM(D544:D546)</f>
        <v>2</v>
      </c>
      <c r="E548" s="64">
        <f>SUM(E544:E546)</f>
        <v>7308</v>
      </c>
      <c r="F548" s="65">
        <f>D548*100/C548</f>
        <v>1.3915754025131853E-3</v>
      </c>
      <c r="G548" s="65">
        <f>E548*100/C548</f>
        <v>5.0848165207831784</v>
      </c>
      <c r="H548" s="431">
        <f>(C548-141494)*100/141494</f>
        <v>1.5746250724412343</v>
      </c>
    </row>
    <row r="549" spans="1:8" ht="15.75">
      <c r="A549" s="303"/>
      <c r="B549" s="265"/>
      <c r="C549" s="170" t="s">
        <v>265</v>
      </c>
      <c r="D549" s="265"/>
      <c r="E549" s="265"/>
      <c r="F549" s="265"/>
      <c r="G549" s="265"/>
      <c r="H549" s="304"/>
    </row>
    <row r="550" spans="1:8">
      <c r="A550" s="302"/>
      <c r="B550" s="280"/>
      <c r="C550" s="68"/>
      <c r="D550" s="257" t="s">
        <v>19</v>
      </c>
      <c r="E550" s="185"/>
      <c r="F550" s="185"/>
      <c r="G550" s="185"/>
      <c r="H550" s="305"/>
    </row>
    <row r="551" spans="1:8">
      <c r="A551" s="76" t="s">
        <v>85</v>
      </c>
      <c r="B551" s="226"/>
      <c r="C551" s="68"/>
      <c r="D551" s="259"/>
      <c r="E551" s="56"/>
      <c r="F551" s="247" t="s">
        <v>5</v>
      </c>
      <c r="G551" s="247" t="s">
        <v>1</v>
      </c>
      <c r="H551" s="260" t="s">
        <v>2</v>
      </c>
    </row>
    <row r="552" spans="1:8">
      <c r="A552" s="261" t="s">
        <v>20</v>
      </c>
      <c r="B552" s="262">
        <v>1078692</v>
      </c>
      <c r="C552" s="68"/>
      <c r="D552" s="596" t="s">
        <v>22</v>
      </c>
      <c r="E552" s="597"/>
      <c r="F552" s="267">
        <v>10</v>
      </c>
      <c r="G552" s="267">
        <v>0</v>
      </c>
      <c r="H552" s="263">
        <v>0</v>
      </c>
    </row>
    <row r="553" spans="1:8">
      <c r="A553" s="261" t="s">
        <v>21</v>
      </c>
      <c r="B553" s="262">
        <v>1826</v>
      </c>
      <c r="C553" s="56"/>
      <c r="D553" s="596" t="s">
        <v>24</v>
      </c>
      <c r="E553" s="597"/>
      <c r="F553" s="267">
        <v>7</v>
      </c>
      <c r="G553" s="267">
        <v>0</v>
      </c>
      <c r="H553" s="263">
        <v>1</v>
      </c>
    </row>
    <row r="554" spans="1:8">
      <c r="A554" s="261" t="s">
        <v>23</v>
      </c>
      <c r="B554" s="262">
        <v>116006</v>
      </c>
      <c r="C554" s="56"/>
      <c r="D554" s="68"/>
      <c r="E554" s="68"/>
      <c r="F554" s="113"/>
      <c r="G554" s="113"/>
      <c r="H554" s="114"/>
    </row>
    <row r="555" spans="1:8">
      <c r="A555" s="70"/>
      <c r="B555" s="132"/>
      <c r="C555" s="56"/>
      <c r="D555" s="68"/>
      <c r="E555" s="56"/>
      <c r="F555" s="71"/>
      <c r="G555" s="71"/>
      <c r="H555" s="114"/>
    </row>
    <row r="556" spans="1:8">
      <c r="A556" s="133" t="s">
        <v>25</v>
      </c>
      <c r="B556" s="134">
        <f>B552/7</f>
        <v>154098.85714285713</v>
      </c>
      <c r="C556" s="56"/>
      <c r="D556" s="68"/>
      <c r="E556" s="68"/>
      <c r="F556" s="113"/>
      <c r="G556" s="113"/>
      <c r="H556" s="114"/>
    </row>
    <row r="557" spans="1:8" ht="25.5" customHeight="1">
      <c r="A557" s="182" t="s">
        <v>290</v>
      </c>
      <c r="B557" s="86" t="s">
        <v>368</v>
      </c>
      <c r="C557" s="68"/>
      <c r="D557" s="68"/>
      <c r="E557" s="68"/>
      <c r="F557" s="113"/>
      <c r="G557" s="113"/>
      <c r="H557" s="114"/>
    </row>
    <row r="558" spans="1:8" ht="9" customHeight="1">
      <c r="A558" s="87"/>
      <c r="B558" s="68"/>
      <c r="C558" s="68"/>
      <c r="D558" s="68"/>
      <c r="E558" s="68"/>
      <c r="F558" s="113"/>
      <c r="G558" s="113"/>
      <c r="H558" s="114"/>
    </row>
    <row r="559" spans="1:8">
      <c r="A559" s="591" t="s">
        <v>26</v>
      </c>
      <c r="B559" s="278" t="s">
        <v>27</v>
      </c>
      <c r="C559" s="586" t="s">
        <v>79</v>
      </c>
      <c r="D559" s="586"/>
      <c r="E559" s="586"/>
      <c r="F559" s="587" t="s">
        <v>86</v>
      </c>
      <c r="G559" s="588" t="s">
        <v>87</v>
      </c>
      <c r="H559" s="581" t="s">
        <v>28</v>
      </c>
    </row>
    <row r="560" spans="1:8">
      <c r="A560" s="591"/>
      <c r="B560" s="279" t="s">
        <v>29</v>
      </c>
      <c r="C560" s="278" t="s">
        <v>5</v>
      </c>
      <c r="D560" s="278" t="s">
        <v>30</v>
      </c>
      <c r="E560" s="278" t="s">
        <v>31</v>
      </c>
      <c r="F560" s="587"/>
      <c r="G560" s="588"/>
      <c r="H560" s="581"/>
    </row>
    <row r="561" spans="1:8">
      <c r="A561" s="158"/>
      <c r="B561" s="107"/>
      <c r="C561" s="59"/>
      <c r="D561" s="59"/>
      <c r="E561" s="59"/>
      <c r="F561" s="122"/>
      <c r="G561" s="108"/>
      <c r="H561" s="269"/>
    </row>
    <row r="562" spans="1:8" ht="15.75">
      <c r="A562" s="63" t="s">
        <v>317</v>
      </c>
      <c r="B562" s="56" t="s">
        <v>237</v>
      </c>
      <c r="C562" s="59">
        <v>98670</v>
      </c>
      <c r="D562" s="59">
        <v>1122</v>
      </c>
      <c r="E562" s="59">
        <v>8564</v>
      </c>
      <c r="F562" s="60">
        <f t="shared" ref="F562" si="131">D562*100/C562</f>
        <v>1.1371237458193979</v>
      </c>
      <c r="G562" s="60">
        <f t="shared" ref="G562" si="132">E562*100/C562</f>
        <v>8.6794365055234621</v>
      </c>
      <c r="H562" s="163"/>
    </row>
    <row r="563" spans="1:8" ht="15.75">
      <c r="A563" s="63"/>
      <c r="B563" s="56" t="s">
        <v>239</v>
      </c>
      <c r="C563" s="59">
        <v>49848</v>
      </c>
      <c r="D563" s="59">
        <v>0</v>
      </c>
      <c r="E563" s="59">
        <v>10309</v>
      </c>
      <c r="F563" s="60">
        <f>D563*100/C563</f>
        <v>0</v>
      </c>
      <c r="G563" s="60">
        <f>E563*100/C563</f>
        <v>20.680869844326754</v>
      </c>
      <c r="H563" s="163"/>
    </row>
    <row r="564" spans="1:8" ht="15.75">
      <c r="A564" s="63"/>
      <c r="B564" s="286" t="s">
        <v>334</v>
      </c>
      <c r="C564" s="67"/>
      <c r="D564" s="67"/>
      <c r="E564" s="67"/>
      <c r="F564" s="60"/>
      <c r="G564" s="60"/>
      <c r="H564" s="163"/>
    </row>
    <row r="565" spans="1:8" ht="15.75">
      <c r="A565" s="63"/>
      <c r="B565" s="281" t="s">
        <v>351</v>
      </c>
      <c r="C565" s="296">
        <v>9492</v>
      </c>
      <c r="D565" s="296">
        <v>0</v>
      </c>
      <c r="E565" s="296">
        <v>1000</v>
      </c>
      <c r="F565" s="60">
        <f>D565*100/C565</f>
        <v>0</v>
      </c>
      <c r="G565" s="60">
        <f>E565*100/C565</f>
        <v>10.535187526337969</v>
      </c>
      <c r="H565" s="163"/>
    </row>
    <row r="566" spans="1:8" ht="15.75">
      <c r="A566" s="63"/>
      <c r="B566" s="287" t="s">
        <v>807</v>
      </c>
      <c r="C566" s="296">
        <v>7900</v>
      </c>
      <c r="D566" s="296">
        <v>0</v>
      </c>
      <c r="E566" s="296">
        <v>1401</v>
      </c>
      <c r="F566" s="60">
        <f t="shared" ref="F566:F567" si="133">D566*100/C566</f>
        <v>0</v>
      </c>
      <c r="G566" s="60">
        <f t="shared" ref="G566:G567" si="134">E566*100/C566</f>
        <v>17.734177215189874</v>
      </c>
      <c r="H566" s="163"/>
    </row>
    <row r="567" spans="1:8" ht="15.75">
      <c r="A567" s="63"/>
      <c r="B567" s="287" t="s">
        <v>355</v>
      </c>
      <c r="C567" s="296">
        <v>11190</v>
      </c>
      <c r="D567" s="296">
        <v>0</v>
      </c>
      <c r="E567" s="296">
        <v>339</v>
      </c>
      <c r="F567" s="60">
        <f t="shared" si="133"/>
        <v>0</v>
      </c>
      <c r="G567" s="60">
        <f t="shared" si="134"/>
        <v>3.0294906166219837</v>
      </c>
      <c r="H567" s="163"/>
    </row>
    <row r="568" spans="1:8" ht="15.75">
      <c r="A568" s="63"/>
      <c r="B568" s="287" t="s">
        <v>356</v>
      </c>
      <c r="C568" s="296">
        <v>7471</v>
      </c>
      <c r="D568" s="296">
        <v>0</v>
      </c>
      <c r="E568" s="296">
        <v>603</v>
      </c>
      <c r="F568" s="60">
        <f t="shared" ref="F568" si="135">D568*100/C568</f>
        <v>0</v>
      </c>
      <c r="G568" s="60">
        <f t="shared" ref="G568" si="136">E568*100/C568</f>
        <v>8.0712086735376793</v>
      </c>
      <c r="H568" s="163"/>
    </row>
    <row r="569" spans="1:8" ht="15.75">
      <c r="A569" s="63"/>
      <c r="B569" s="56" t="s">
        <v>357</v>
      </c>
      <c r="C569" s="296">
        <v>7810</v>
      </c>
      <c r="D569" s="296">
        <v>0</v>
      </c>
      <c r="E569" s="296">
        <v>1275</v>
      </c>
      <c r="F569" s="60">
        <f t="shared" ref="F569" si="137">D569*100/C569</f>
        <v>0</v>
      </c>
      <c r="G569" s="60">
        <f t="shared" ref="G569" si="138">E569*100/C569</f>
        <v>16.325224071702944</v>
      </c>
      <c r="H569" s="163"/>
    </row>
    <row r="570" spans="1:8" ht="15.75">
      <c r="A570" s="63"/>
      <c r="B570" s="56"/>
      <c r="C570" s="296"/>
      <c r="D570" s="296"/>
      <c r="E570" s="296"/>
      <c r="F570" s="60"/>
      <c r="G570" s="60"/>
      <c r="H570" s="163"/>
    </row>
    <row r="571" spans="1:8" ht="15.75">
      <c r="A571" s="63"/>
      <c r="B571" s="63" t="s">
        <v>8</v>
      </c>
      <c r="C571" s="64">
        <f>SUM(C562:C569)</f>
        <v>192381</v>
      </c>
      <c r="D571" s="64">
        <f t="shared" ref="D571:E571" si="139">SUM(D562:D569)</f>
        <v>1122</v>
      </c>
      <c r="E571" s="64">
        <f t="shared" si="139"/>
        <v>23491</v>
      </c>
      <c r="F571" s="65">
        <f>D571*100/C571</f>
        <v>0.58321767742136699</v>
      </c>
      <c r="G571" s="65">
        <f>E571*100/C571</f>
        <v>12.210665294389779</v>
      </c>
      <c r="H571" s="65">
        <f>(C571-154099)*100/154099</f>
        <v>24.842471398256965</v>
      </c>
    </row>
    <row r="572" spans="1:8" ht="15.75">
      <c r="A572" s="63"/>
      <c r="B572" s="63"/>
      <c r="C572" s="64"/>
      <c r="D572" s="64"/>
      <c r="E572" s="64"/>
      <c r="F572" s="65"/>
      <c r="G572" s="65"/>
      <c r="H572" s="65"/>
    </row>
    <row r="573" spans="1:8" ht="15.75">
      <c r="A573" s="62" t="s">
        <v>617</v>
      </c>
      <c r="B573" s="56" t="s">
        <v>755</v>
      </c>
      <c r="C573" s="67">
        <v>50718</v>
      </c>
      <c r="D573" s="67">
        <v>0</v>
      </c>
      <c r="E573" s="67">
        <v>21221</v>
      </c>
      <c r="F573" s="60">
        <f>D573*100/C573</f>
        <v>0</v>
      </c>
      <c r="G573" s="60">
        <f>E573*100/C573</f>
        <v>41.841160929058717</v>
      </c>
      <c r="H573" s="65"/>
    </row>
    <row r="574" spans="1:8" ht="15.75">
      <c r="A574" s="62"/>
      <c r="B574" s="286" t="s">
        <v>334</v>
      </c>
      <c r="C574" s="67"/>
      <c r="D574" s="67"/>
      <c r="E574" s="67"/>
      <c r="F574" s="60"/>
      <c r="G574" s="60"/>
      <c r="H574" s="65"/>
    </row>
    <row r="575" spans="1:8" ht="15.75">
      <c r="A575" s="62"/>
      <c r="B575" s="281" t="s">
        <v>335</v>
      </c>
      <c r="C575" s="223">
        <v>79131</v>
      </c>
      <c r="D575" s="223">
        <v>46</v>
      </c>
      <c r="E575" s="223">
        <v>21384</v>
      </c>
      <c r="F575" s="60">
        <f>D575*100/C575</f>
        <v>5.8131452907204506E-2</v>
      </c>
      <c r="G575" s="60">
        <f>E575*100/C575</f>
        <v>27.023543238427418</v>
      </c>
      <c r="H575" s="65"/>
    </row>
    <row r="576" spans="1:8" ht="15.75">
      <c r="A576" s="62"/>
      <c r="B576" s="281" t="s">
        <v>351</v>
      </c>
      <c r="C576" s="223"/>
      <c r="D576" s="223"/>
      <c r="E576" s="223"/>
      <c r="F576" s="60"/>
      <c r="G576" s="60"/>
      <c r="H576" s="65"/>
    </row>
    <row r="577" spans="1:8" ht="15.75">
      <c r="A577" s="62"/>
      <c r="B577" s="287" t="s">
        <v>807</v>
      </c>
      <c r="C577" s="223"/>
      <c r="D577" s="223"/>
      <c r="E577" s="223"/>
      <c r="F577" s="60"/>
      <c r="G577" s="60"/>
      <c r="H577" s="65"/>
    </row>
    <row r="578" spans="1:8" ht="15.75">
      <c r="A578" s="62"/>
      <c r="B578" s="287" t="s">
        <v>355</v>
      </c>
      <c r="C578" s="223"/>
      <c r="D578" s="223"/>
      <c r="E578" s="223"/>
      <c r="F578" s="60"/>
      <c r="G578" s="60"/>
      <c r="H578" s="65"/>
    </row>
    <row r="579" spans="1:8" ht="15.75">
      <c r="A579" s="62"/>
      <c r="B579" s="287" t="s">
        <v>356</v>
      </c>
      <c r="C579" s="223"/>
      <c r="D579" s="223"/>
      <c r="E579" s="223"/>
      <c r="F579" s="60"/>
      <c r="G579" s="60"/>
      <c r="H579" s="65"/>
    </row>
    <row r="580" spans="1:8" ht="15.75">
      <c r="A580" s="62"/>
      <c r="B580" s="56" t="s">
        <v>357</v>
      </c>
      <c r="C580" s="223"/>
      <c r="D580" s="223"/>
      <c r="E580" s="223"/>
      <c r="F580" s="60"/>
      <c r="G580" s="60"/>
      <c r="H580" s="65"/>
    </row>
    <row r="581" spans="1:8" ht="15.75">
      <c r="A581" s="62"/>
      <c r="B581" s="63" t="s">
        <v>336</v>
      </c>
      <c r="C581" s="67"/>
      <c r="D581" s="67"/>
      <c r="E581" s="67"/>
      <c r="F581" s="60"/>
      <c r="G581" s="60"/>
      <c r="H581" s="65"/>
    </row>
    <row r="582" spans="1:8" ht="15.75">
      <c r="A582" s="62"/>
      <c r="B582" s="287" t="s">
        <v>338</v>
      </c>
      <c r="C582" s="217">
        <v>5959</v>
      </c>
      <c r="D582" s="217">
        <v>0</v>
      </c>
      <c r="E582" s="217">
        <v>3464</v>
      </c>
      <c r="F582" s="60">
        <f t="shared" ref="F582" si="140">D582*100/C582</f>
        <v>0</v>
      </c>
      <c r="G582" s="60">
        <f t="shared" ref="G582" si="141">E582*100/C582</f>
        <v>58.130558818593727</v>
      </c>
      <c r="H582" s="65"/>
    </row>
    <row r="583" spans="1:8" ht="15.75">
      <c r="A583" s="62"/>
      <c r="B583" s="287" t="s">
        <v>434</v>
      </c>
      <c r="C583" s="217">
        <v>8551</v>
      </c>
      <c r="D583" s="217">
        <v>0</v>
      </c>
      <c r="E583" s="217">
        <v>2731</v>
      </c>
      <c r="F583" s="60">
        <f t="shared" ref="F583:F584" si="142">D583*100/C583</f>
        <v>0</v>
      </c>
      <c r="G583" s="60">
        <f t="shared" ref="G583:G584" si="143">E583*100/C583</f>
        <v>31.937785054379606</v>
      </c>
      <c r="H583" s="65"/>
    </row>
    <row r="584" spans="1:8" ht="15.75">
      <c r="A584" s="62"/>
      <c r="B584" s="287" t="s">
        <v>756</v>
      </c>
      <c r="C584" s="217">
        <v>8725</v>
      </c>
      <c r="D584" s="217">
        <v>0</v>
      </c>
      <c r="E584" s="217">
        <v>3510</v>
      </c>
      <c r="F584" s="60">
        <f t="shared" si="142"/>
        <v>0</v>
      </c>
      <c r="G584" s="60">
        <f t="shared" si="143"/>
        <v>40.229226361031522</v>
      </c>
      <c r="H584" s="65"/>
    </row>
    <row r="585" spans="1:8" ht="15.75">
      <c r="A585" s="62"/>
      <c r="B585" s="287"/>
      <c r="C585" s="288"/>
      <c r="D585" s="288"/>
      <c r="E585" s="288"/>
      <c r="F585" s="60"/>
      <c r="G585" s="60"/>
      <c r="H585" s="65"/>
    </row>
    <row r="586" spans="1:8" ht="15.75">
      <c r="A586" s="62"/>
      <c r="B586" s="63" t="s">
        <v>8</v>
      </c>
      <c r="C586" s="64">
        <f>SUM(C573:C584)</f>
        <v>153084</v>
      </c>
      <c r="D586" s="64">
        <f>SUM(D573:D584)</f>
        <v>46</v>
      </c>
      <c r="E586" s="64">
        <f>SUM(E573:E584)</f>
        <v>52310</v>
      </c>
      <c r="F586" s="65">
        <f>D586*100/C586</f>
        <v>3.0048862062658409E-2</v>
      </c>
      <c r="G586" s="65">
        <f>E586*100/C586</f>
        <v>34.170782054296986</v>
      </c>
      <c r="H586" s="65">
        <f>(C586-154099)*100/154099</f>
        <v>-0.65866747999662556</v>
      </c>
    </row>
    <row r="587" spans="1:8" ht="15.75">
      <c r="A587" s="62"/>
      <c r="B587" s="63"/>
      <c r="C587" s="64"/>
      <c r="D587" s="64"/>
      <c r="E587" s="64"/>
      <c r="F587" s="65"/>
      <c r="G587" s="65"/>
      <c r="H587" s="65"/>
    </row>
    <row r="588" spans="1:8" ht="15.75">
      <c r="A588" s="157" t="s">
        <v>352</v>
      </c>
      <c r="B588" s="56" t="s">
        <v>319</v>
      </c>
      <c r="C588" s="67">
        <v>45429</v>
      </c>
      <c r="D588" s="67">
        <v>59</v>
      </c>
      <c r="E588" s="67">
        <v>2108</v>
      </c>
      <c r="F588" s="60">
        <f>D588*100/C588</f>
        <v>0.12987298861960422</v>
      </c>
      <c r="G588" s="60">
        <f>E588*100/C588</f>
        <v>4.640207796781791</v>
      </c>
      <c r="H588" s="65"/>
    </row>
    <row r="589" spans="1:8" ht="15.75">
      <c r="B589" s="62" t="s">
        <v>115</v>
      </c>
      <c r="C589" s="56"/>
      <c r="D589" s="56"/>
      <c r="E589" s="56"/>
      <c r="F589" s="56"/>
      <c r="G589" s="56"/>
      <c r="H589" s="173"/>
    </row>
    <row r="590" spans="1:8">
      <c r="A590" s="158"/>
      <c r="B590" s="68" t="s">
        <v>713</v>
      </c>
      <c r="C590" s="59">
        <v>12364</v>
      </c>
      <c r="D590" s="59">
        <v>0</v>
      </c>
      <c r="E590" s="59">
        <v>137</v>
      </c>
      <c r="F590" s="60">
        <f t="shared" ref="F590:F599" si="144">D590*100/C590</f>
        <v>0</v>
      </c>
      <c r="G590" s="60">
        <f t="shared" ref="G590:G599" si="145">E590*100/C590</f>
        <v>1.1080556454221935</v>
      </c>
      <c r="H590" s="173"/>
    </row>
    <row r="591" spans="1:8">
      <c r="A591" s="158"/>
      <c r="B591" s="68" t="s">
        <v>714</v>
      </c>
      <c r="C591" s="59">
        <v>8842</v>
      </c>
      <c r="D591" s="59">
        <v>0</v>
      </c>
      <c r="E591" s="59">
        <v>0</v>
      </c>
      <c r="F591" s="60">
        <f t="shared" si="144"/>
        <v>0</v>
      </c>
      <c r="G591" s="60">
        <f t="shared" si="145"/>
        <v>0</v>
      </c>
      <c r="H591" s="173"/>
    </row>
    <row r="592" spans="1:8">
      <c r="A592" s="158"/>
      <c r="B592" s="68" t="s">
        <v>715</v>
      </c>
      <c r="C592" s="59">
        <v>12907</v>
      </c>
      <c r="D592" s="59">
        <v>0</v>
      </c>
      <c r="E592" s="59">
        <v>0</v>
      </c>
      <c r="F592" s="60">
        <f t="shared" si="144"/>
        <v>0</v>
      </c>
      <c r="G592" s="60">
        <f t="shared" si="145"/>
        <v>0</v>
      </c>
      <c r="H592" s="173"/>
    </row>
    <row r="593" spans="1:8">
      <c r="A593" s="158"/>
      <c r="B593" s="68" t="s">
        <v>707</v>
      </c>
      <c r="C593" s="59">
        <v>5005</v>
      </c>
      <c r="D593" s="59">
        <v>0</v>
      </c>
      <c r="E593" s="59">
        <v>0</v>
      </c>
      <c r="F593" s="60">
        <f t="shared" si="144"/>
        <v>0</v>
      </c>
      <c r="G593" s="60">
        <f t="shared" si="145"/>
        <v>0</v>
      </c>
      <c r="H593" s="173"/>
    </row>
    <row r="594" spans="1:8">
      <c r="A594" s="158"/>
      <c r="B594" s="68" t="s">
        <v>708</v>
      </c>
      <c r="C594" s="59">
        <v>3730</v>
      </c>
      <c r="D594" s="59">
        <v>0</v>
      </c>
      <c r="E594" s="59">
        <v>0</v>
      </c>
      <c r="F594" s="60">
        <f t="shared" si="144"/>
        <v>0</v>
      </c>
      <c r="G594" s="60">
        <f t="shared" si="145"/>
        <v>0</v>
      </c>
      <c r="H594" s="173"/>
    </row>
    <row r="595" spans="1:8">
      <c r="A595" s="158"/>
      <c r="B595" s="68" t="s">
        <v>710</v>
      </c>
      <c r="C595" s="59">
        <v>7375</v>
      </c>
      <c r="D595" s="59">
        <v>0</v>
      </c>
      <c r="E595" s="59">
        <v>0</v>
      </c>
      <c r="F595" s="60">
        <f t="shared" si="144"/>
        <v>0</v>
      </c>
      <c r="G595" s="60">
        <f t="shared" si="145"/>
        <v>0</v>
      </c>
      <c r="H595" s="173"/>
    </row>
    <row r="596" spans="1:8">
      <c r="A596" s="158"/>
      <c r="B596" s="68" t="s">
        <v>711</v>
      </c>
      <c r="C596" s="59">
        <v>11488</v>
      </c>
      <c r="D596" s="59">
        <v>0</v>
      </c>
      <c r="E596" s="59">
        <v>4</v>
      </c>
      <c r="F596" s="60">
        <f t="shared" si="144"/>
        <v>0</v>
      </c>
      <c r="G596" s="60">
        <f t="shared" si="145"/>
        <v>3.4818941504178275E-2</v>
      </c>
      <c r="H596" s="173"/>
    </row>
    <row r="597" spans="1:8">
      <c r="A597" s="158"/>
      <c r="B597" s="68" t="s">
        <v>757</v>
      </c>
      <c r="C597" s="59">
        <v>13269</v>
      </c>
      <c r="D597" s="59">
        <v>0</v>
      </c>
      <c r="E597" s="59">
        <v>0</v>
      </c>
      <c r="F597" s="60">
        <f t="shared" si="144"/>
        <v>0</v>
      </c>
      <c r="G597" s="60">
        <f t="shared" si="145"/>
        <v>0</v>
      </c>
      <c r="H597" s="173"/>
    </row>
    <row r="598" spans="1:8">
      <c r="A598" s="158"/>
      <c r="B598" s="68" t="s">
        <v>712</v>
      </c>
      <c r="C598" s="59">
        <v>32348</v>
      </c>
      <c r="D598" s="59">
        <v>25</v>
      </c>
      <c r="E598" s="59">
        <v>6</v>
      </c>
      <c r="F598" s="60">
        <f t="shared" si="144"/>
        <v>7.7284530728329415E-2</v>
      </c>
      <c r="G598" s="60">
        <f t="shared" si="145"/>
        <v>1.854828737479906E-2</v>
      </c>
      <c r="H598" s="173"/>
    </row>
    <row r="599" spans="1:8">
      <c r="A599" s="158"/>
      <c r="B599" s="68" t="s">
        <v>709</v>
      </c>
      <c r="C599" s="59">
        <v>9235</v>
      </c>
      <c r="D599" s="59">
        <v>4</v>
      </c>
      <c r="E599" s="59">
        <v>0</v>
      </c>
      <c r="F599" s="60">
        <f t="shared" si="144"/>
        <v>4.3313481321061179E-2</v>
      </c>
      <c r="G599" s="60">
        <f t="shared" si="145"/>
        <v>0</v>
      </c>
      <c r="H599" s="67"/>
    </row>
    <row r="600" spans="1:8">
      <c r="A600" s="158"/>
      <c r="B600" s="68" t="s">
        <v>716</v>
      </c>
      <c r="C600" s="297">
        <v>6552</v>
      </c>
      <c r="D600" s="297">
        <v>0</v>
      </c>
      <c r="E600" s="297">
        <v>0</v>
      </c>
      <c r="F600" s="60">
        <f t="shared" ref="F600" si="146">D600*100/C600</f>
        <v>0</v>
      </c>
      <c r="G600" s="60">
        <f t="shared" ref="G600" si="147">E600*100/C600</f>
        <v>0</v>
      </c>
      <c r="H600" s="67"/>
    </row>
    <row r="601" spans="1:8">
      <c r="A601" s="158"/>
      <c r="B601" s="68"/>
      <c r="C601" s="297"/>
      <c r="D601" s="297"/>
      <c r="E601" s="297"/>
      <c r="F601" s="60"/>
      <c r="G601" s="60"/>
      <c r="H601" s="67"/>
    </row>
    <row r="602" spans="1:8" ht="15.75">
      <c r="A602" s="158"/>
      <c r="B602" s="63" t="s">
        <v>8</v>
      </c>
      <c r="C602" s="64">
        <f>SUM(C588:C601)</f>
        <v>168544</v>
      </c>
      <c r="D602" s="64">
        <f>SUM(D588:D601)</f>
        <v>88</v>
      </c>
      <c r="E602" s="64">
        <f>SUM(E588:E601)</f>
        <v>2255</v>
      </c>
      <c r="F602" s="65">
        <f>D602*100/C602</f>
        <v>5.2211885323713687E-2</v>
      </c>
      <c r="G602" s="65">
        <f>E602*100/C602</f>
        <v>1.3379295614201632</v>
      </c>
      <c r="H602" s="65">
        <f>(C602-154099)*100/154099</f>
        <v>9.3738440872426168</v>
      </c>
    </row>
    <row r="603" spans="1:8" ht="15.75">
      <c r="A603" s="158"/>
      <c r="B603" s="63"/>
      <c r="C603" s="64"/>
      <c r="D603" s="64"/>
      <c r="E603" s="64"/>
      <c r="F603" s="65"/>
      <c r="G603" s="65"/>
      <c r="H603" s="65"/>
    </row>
    <row r="604" spans="1:8" ht="15.75">
      <c r="A604" s="63" t="s">
        <v>353</v>
      </c>
      <c r="B604" s="62" t="s">
        <v>435</v>
      </c>
      <c r="C604" s="64"/>
      <c r="D604" s="64"/>
      <c r="E604" s="64"/>
      <c r="F604" s="65"/>
      <c r="G604" s="65"/>
      <c r="H604" s="65"/>
    </row>
    <row r="605" spans="1:8" ht="17.25" customHeight="1">
      <c r="A605" s="158"/>
      <c r="B605" s="93" t="s">
        <v>320</v>
      </c>
      <c r="C605" s="59">
        <v>155802</v>
      </c>
      <c r="D605" s="59">
        <v>66</v>
      </c>
      <c r="E605" s="59">
        <v>364</v>
      </c>
      <c r="F605" s="60">
        <f>D605*100/C605</f>
        <v>4.2361458774598529E-2</v>
      </c>
      <c r="G605" s="60">
        <f>E605*100/C605</f>
        <v>0.23362986354475551</v>
      </c>
      <c r="H605" s="173"/>
    </row>
    <row r="606" spans="1:8" ht="15.75">
      <c r="A606" s="56"/>
      <c r="B606" s="68" t="s">
        <v>713</v>
      </c>
      <c r="H606" s="65"/>
    </row>
    <row r="607" spans="1:8" ht="15.75">
      <c r="A607" s="56"/>
      <c r="B607" s="68" t="s">
        <v>714</v>
      </c>
      <c r="H607" s="65"/>
    </row>
    <row r="608" spans="1:8" ht="15.75">
      <c r="A608" s="56"/>
      <c r="B608" s="68" t="s">
        <v>715</v>
      </c>
      <c r="H608" s="65"/>
    </row>
    <row r="609" spans="1:8" ht="15.75">
      <c r="A609" s="56"/>
      <c r="B609" s="68" t="s">
        <v>707</v>
      </c>
      <c r="H609" s="65"/>
    </row>
    <row r="610" spans="1:8" ht="15.75">
      <c r="A610" s="56"/>
      <c r="B610" s="68" t="s">
        <v>708</v>
      </c>
      <c r="H610" s="65"/>
    </row>
    <row r="611" spans="1:8" ht="15.75">
      <c r="A611" s="56"/>
      <c r="B611" s="68" t="s">
        <v>710</v>
      </c>
      <c r="H611" s="65"/>
    </row>
    <row r="612" spans="1:8" ht="15.75">
      <c r="A612" s="56"/>
      <c r="B612" s="68" t="s">
        <v>711</v>
      </c>
      <c r="H612" s="65"/>
    </row>
    <row r="613" spans="1:8" ht="15.75">
      <c r="A613" s="56"/>
      <c r="B613" s="68" t="s">
        <v>757</v>
      </c>
      <c r="H613" s="65"/>
    </row>
    <row r="614" spans="1:8" ht="15.75">
      <c r="A614" s="56"/>
      <c r="B614" s="68" t="s">
        <v>712</v>
      </c>
      <c r="H614" s="65"/>
    </row>
    <row r="615" spans="1:8" ht="15.75">
      <c r="A615" s="56"/>
      <c r="B615" s="68" t="s">
        <v>709</v>
      </c>
      <c r="H615" s="65"/>
    </row>
    <row r="616" spans="1:8" ht="15.75">
      <c r="A616" s="56"/>
      <c r="B616" s="68" t="s">
        <v>716</v>
      </c>
      <c r="H616" s="65"/>
    </row>
    <row r="617" spans="1:8" ht="15.75">
      <c r="A617" s="56"/>
      <c r="B617" s="68"/>
      <c r="H617" s="475"/>
    </row>
    <row r="618" spans="1:8" ht="15.75">
      <c r="A618" s="56"/>
      <c r="B618" s="63" t="s">
        <v>8</v>
      </c>
      <c r="C618" s="64">
        <f>SUM(C604:C616)</f>
        <v>155802</v>
      </c>
      <c r="D618" s="64">
        <f>SUM(D604:D616)</f>
        <v>66</v>
      </c>
      <c r="E618" s="64">
        <f>SUM(E604:E616)</f>
        <v>364</v>
      </c>
      <c r="F618" s="65">
        <f>D618*100/C618</f>
        <v>4.2361458774598529E-2</v>
      </c>
      <c r="G618" s="65">
        <f>E618*100/C618</f>
        <v>0.23362986354475551</v>
      </c>
      <c r="H618" s="65">
        <f>(C618-154099)*100/154099</f>
        <v>1.1051337127431067</v>
      </c>
    </row>
    <row r="619" spans="1:8" ht="15.75">
      <c r="A619" s="56"/>
      <c r="B619" s="63"/>
      <c r="C619" s="64"/>
      <c r="D619" s="64"/>
      <c r="E619" s="64"/>
      <c r="F619" s="65"/>
      <c r="G619" s="65"/>
      <c r="H619" s="65"/>
    </row>
    <row r="620" spans="1:8" ht="15.75">
      <c r="A620" s="62" t="s">
        <v>854</v>
      </c>
      <c r="B620" s="68" t="s">
        <v>758</v>
      </c>
      <c r="C620" s="59">
        <v>120146</v>
      </c>
      <c r="D620" s="59">
        <v>64</v>
      </c>
      <c r="E620" s="59">
        <v>1690</v>
      </c>
      <c r="F620" s="60">
        <f t="shared" ref="F620" si="148">D620*100/C620</f>
        <v>5.3268523296655733E-2</v>
      </c>
      <c r="G620" s="60">
        <f t="shared" ref="G620" si="149">E620*100/C620</f>
        <v>1.4066219433023155</v>
      </c>
      <c r="H620" s="65"/>
    </row>
    <row r="621" spans="1:8" ht="15.75">
      <c r="A621" s="62"/>
      <c r="B621" s="56" t="s">
        <v>238</v>
      </c>
      <c r="C621" s="67">
        <v>40458</v>
      </c>
      <c r="D621" s="67">
        <v>0</v>
      </c>
      <c r="E621" s="67">
        <v>1707</v>
      </c>
      <c r="F621" s="60">
        <f>D621*100/C621</f>
        <v>0</v>
      </c>
      <c r="G621" s="60">
        <f>E621*100/C621</f>
        <v>4.2191902713925549</v>
      </c>
      <c r="H621" s="65"/>
    </row>
    <row r="622" spans="1:8" ht="15.75">
      <c r="A622" s="62"/>
      <c r="B622" s="56"/>
      <c r="C622" s="67"/>
      <c r="D622" s="67"/>
      <c r="E622" s="67"/>
      <c r="F622" s="60"/>
      <c r="G622" s="60"/>
      <c r="H622" s="478"/>
    </row>
    <row r="623" spans="1:8" ht="15.75">
      <c r="A623" s="56"/>
      <c r="B623" s="63" t="s">
        <v>8</v>
      </c>
      <c r="C623" s="64">
        <f>SUM(C620:C621)</f>
        <v>160604</v>
      </c>
      <c r="D623" s="64">
        <f t="shared" ref="D623:E623" si="150">SUM(D620:D621)</f>
        <v>64</v>
      </c>
      <c r="E623" s="64">
        <f t="shared" si="150"/>
        <v>3397</v>
      </c>
      <c r="F623" s="65">
        <f>D623*100/C623</f>
        <v>3.9849567881248285E-2</v>
      </c>
      <c r="G623" s="65">
        <f>E623*100/C623</f>
        <v>2.115140345196882</v>
      </c>
      <c r="H623" s="65">
        <f>(C623-154099)*100/154099</f>
        <v>4.2213122732788664</v>
      </c>
    </row>
    <row r="624" spans="1:8" ht="15.75">
      <c r="A624" s="56"/>
      <c r="B624" s="63"/>
      <c r="C624" s="64"/>
      <c r="D624" s="64"/>
      <c r="E624" s="64"/>
      <c r="F624" s="65"/>
      <c r="G624" s="65"/>
      <c r="H624" s="65"/>
    </row>
    <row r="625" spans="1:8" ht="15.75">
      <c r="A625" s="62" t="s">
        <v>626</v>
      </c>
      <c r="B625" s="56" t="s">
        <v>269</v>
      </c>
      <c r="C625" s="67">
        <v>86643</v>
      </c>
      <c r="D625" s="67">
        <v>107</v>
      </c>
      <c r="E625" s="67">
        <v>3858</v>
      </c>
      <c r="F625" s="60">
        <f>D625*100/C625</f>
        <v>0.12349526216774581</v>
      </c>
      <c r="G625" s="60">
        <f>E625*100/C625</f>
        <v>4.4527544060108726</v>
      </c>
      <c r="H625" s="65"/>
    </row>
    <row r="626" spans="1:8" ht="15.75">
      <c r="A626" s="56"/>
      <c r="B626" s="63" t="s">
        <v>336</v>
      </c>
      <c r="C626" s="183"/>
      <c r="D626" s="183"/>
      <c r="E626" s="183"/>
      <c r="F626" s="60"/>
      <c r="G626" s="60"/>
      <c r="H626" s="65"/>
    </row>
    <row r="627" spans="1:8" ht="15.75">
      <c r="A627" s="56"/>
      <c r="B627" s="68" t="s">
        <v>337</v>
      </c>
      <c r="C627" s="289">
        <v>50868</v>
      </c>
      <c r="D627" s="289">
        <v>267</v>
      </c>
      <c r="E627" s="289">
        <v>5790</v>
      </c>
      <c r="F627" s="60">
        <f>D627*100/C627</f>
        <v>0.52488794527011085</v>
      </c>
      <c r="G627" s="60">
        <f>E627*100/C627</f>
        <v>11.382401509790045</v>
      </c>
      <c r="H627" s="65"/>
    </row>
    <row r="628" spans="1:8" ht="15.75">
      <c r="A628" s="56"/>
      <c r="B628" s="287" t="s">
        <v>338</v>
      </c>
      <c r="C628" s="289"/>
      <c r="D628" s="289"/>
      <c r="E628" s="289"/>
      <c r="F628" s="60"/>
      <c r="G628" s="60"/>
      <c r="H628" s="65"/>
    </row>
    <row r="629" spans="1:8" ht="15.75">
      <c r="A629" s="56"/>
      <c r="B629" s="287" t="s">
        <v>434</v>
      </c>
      <c r="C629" s="289"/>
      <c r="D629" s="289"/>
      <c r="E629" s="289"/>
      <c r="F629" s="60"/>
      <c r="G629" s="60"/>
      <c r="H629" s="65"/>
    </row>
    <row r="630" spans="1:8" ht="15.75">
      <c r="A630" s="56"/>
      <c r="B630" s="287" t="s">
        <v>756</v>
      </c>
      <c r="C630" s="289"/>
      <c r="D630" s="289"/>
      <c r="E630" s="289"/>
      <c r="F630" s="60"/>
      <c r="G630" s="60"/>
      <c r="H630" s="65"/>
    </row>
    <row r="631" spans="1:8" ht="15.75">
      <c r="A631" s="56"/>
      <c r="B631" s="287"/>
      <c r="C631" s="289"/>
      <c r="D631" s="289"/>
      <c r="E631" s="289"/>
      <c r="F631" s="60"/>
      <c r="G631" s="60"/>
      <c r="H631" s="65"/>
    </row>
    <row r="632" spans="1:8" ht="15.75">
      <c r="A632" s="56"/>
      <c r="B632" s="63" t="s">
        <v>8</v>
      </c>
      <c r="C632" s="64">
        <f>SUM(C625:C630)</f>
        <v>137511</v>
      </c>
      <c r="D632" s="64">
        <f>SUM(D625:D630)</f>
        <v>374</v>
      </c>
      <c r="E632" s="64">
        <f>SUM(E625:E630)</f>
        <v>9648</v>
      </c>
      <c r="F632" s="65">
        <f>D632*100/C632</f>
        <v>0.27197824174066076</v>
      </c>
      <c r="G632" s="65">
        <f>E632*100/C632</f>
        <v>7.0161659794489166</v>
      </c>
      <c r="H632" s="65">
        <f>(C632-154099)*100/154099</f>
        <v>-10.764508530230566</v>
      </c>
    </row>
    <row r="633" spans="1:8" ht="15.75">
      <c r="A633" s="56"/>
      <c r="B633" s="63"/>
      <c r="C633" s="64"/>
      <c r="D633" s="64"/>
      <c r="E633" s="64"/>
      <c r="F633" s="65"/>
      <c r="G633" s="65"/>
      <c r="H633" s="65"/>
    </row>
    <row r="634" spans="1:8" ht="15.75">
      <c r="A634" s="62" t="s">
        <v>354</v>
      </c>
      <c r="B634" s="68" t="s">
        <v>113</v>
      </c>
      <c r="C634" s="59">
        <v>70692</v>
      </c>
      <c r="D634" s="59">
        <v>66</v>
      </c>
      <c r="E634" s="59">
        <v>17420</v>
      </c>
      <c r="F634" s="60">
        <f t="shared" ref="F634:F635" si="151">D634*100/C634</f>
        <v>9.3362756747581058E-2</v>
      </c>
      <c r="G634" s="60">
        <f t="shared" ref="G634:G635" si="152">E634*100/C634</f>
        <v>24.642109432467606</v>
      </c>
      <c r="H634" s="65"/>
    </row>
    <row r="635" spans="1:8" ht="17.25" customHeight="1">
      <c r="A635" s="62"/>
      <c r="B635" s="68" t="s">
        <v>236</v>
      </c>
      <c r="C635" s="59">
        <v>40074</v>
      </c>
      <c r="D635" s="59">
        <v>0</v>
      </c>
      <c r="E635" s="59">
        <v>7121</v>
      </c>
      <c r="F635" s="60">
        <f t="shared" si="151"/>
        <v>0</v>
      </c>
      <c r="G635" s="60">
        <f t="shared" si="152"/>
        <v>17.76962619154564</v>
      </c>
      <c r="H635" s="65"/>
    </row>
    <row r="636" spans="1:8" ht="17.25" customHeight="1">
      <c r="A636" s="62"/>
      <c r="B636" s="56"/>
      <c r="C636" s="67"/>
      <c r="D636" s="67"/>
      <c r="E636" s="67"/>
      <c r="F636" s="60"/>
      <c r="G636" s="60"/>
      <c r="H636" s="65"/>
    </row>
    <row r="637" spans="1:8" ht="15.75">
      <c r="A637" s="56"/>
      <c r="B637" s="63" t="s">
        <v>8</v>
      </c>
      <c r="C637" s="64">
        <f>SUM(C634:C635)</f>
        <v>110766</v>
      </c>
      <c r="D637" s="64">
        <f>SUM(D634:D635)</f>
        <v>66</v>
      </c>
      <c r="E637" s="64">
        <f>SUM(E634:E635)</f>
        <v>24541</v>
      </c>
      <c r="F637" s="65">
        <f>D637*100/C637</f>
        <v>5.9585071231244242E-2</v>
      </c>
      <c r="G637" s="65">
        <f>E637*100/C637</f>
        <v>22.155715652817651</v>
      </c>
      <c r="H637" s="65">
        <f>(C637-154099)*100/154099</f>
        <v>-28.120234394772194</v>
      </c>
    </row>
    <row r="638" spans="1:8" ht="15.75">
      <c r="A638" s="155"/>
      <c r="B638" s="176"/>
      <c r="C638" s="170" t="s">
        <v>126</v>
      </c>
      <c r="D638" s="265"/>
      <c r="E638" s="265"/>
      <c r="F638" s="265"/>
      <c r="G638" s="265"/>
      <c r="H638" s="171"/>
    </row>
    <row r="639" spans="1:8">
      <c r="A639" s="250"/>
      <c r="B639" s="238"/>
      <c r="C639" s="68"/>
      <c r="D639" s="257" t="s">
        <v>19</v>
      </c>
      <c r="E639" s="185"/>
      <c r="F639" s="185"/>
      <c r="G639" s="185"/>
      <c r="H639" s="258"/>
    </row>
    <row r="640" spans="1:8">
      <c r="A640" s="76" t="s">
        <v>85</v>
      </c>
      <c r="B640" s="226"/>
      <c r="C640" s="68"/>
      <c r="D640" s="259"/>
      <c r="E640" s="56"/>
      <c r="F640" s="227" t="s">
        <v>5</v>
      </c>
      <c r="G640" s="227" t="s">
        <v>1</v>
      </c>
      <c r="H640" s="228" t="s">
        <v>2</v>
      </c>
    </row>
    <row r="641" spans="1:8">
      <c r="A641" s="261" t="s">
        <v>20</v>
      </c>
      <c r="B641" s="262">
        <v>230696</v>
      </c>
      <c r="C641" s="68"/>
      <c r="D641" s="596" t="s">
        <v>22</v>
      </c>
      <c r="E641" s="597"/>
      <c r="F641" s="267">
        <v>0</v>
      </c>
      <c r="G641" s="267">
        <v>0</v>
      </c>
      <c r="H641" s="263">
        <v>0</v>
      </c>
    </row>
    <row r="642" spans="1:8">
      <c r="A642" s="133" t="s">
        <v>21</v>
      </c>
      <c r="B642" s="264">
        <v>14307</v>
      </c>
      <c r="C642" s="56"/>
      <c r="D642" s="596" t="s">
        <v>24</v>
      </c>
      <c r="E642" s="597"/>
      <c r="F642" s="267">
        <v>3</v>
      </c>
      <c r="G642" s="267">
        <v>0</v>
      </c>
      <c r="H642" s="263">
        <v>0</v>
      </c>
    </row>
    <row r="643" spans="1:8">
      <c r="A643" s="133" t="s">
        <v>23</v>
      </c>
      <c r="B643" s="115">
        <v>38149</v>
      </c>
      <c r="C643" s="56"/>
      <c r="D643" s="68"/>
      <c r="E643" s="68"/>
      <c r="F643" s="113"/>
      <c r="G643" s="113"/>
      <c r="H643" s="114"/>
    </row>
    <row r="644" spans="1:8">
      <c r="A644" s="70"/>
      <c r="B644" s="268"/>
      <c r="C644" s="56"/>
      <c r="D644" s="68"/>
      <c r="E644" s="56"/>
      <c r="F644" s="71"/>
      <c r="G644" s="71"/>
      <c r="H644" s="114"/>
    </row>
    <row r="645" spans="1:8">
      <c r="A645" s="133" t="s">
        <v>25</v>
      </c>
      <c r="B645" s="99">
        <f>B641/3</f>
        <v>76898.666666666672</v>
      </c>
      <c r="C645" s="68"/>
      <c r="D645" s="68"/>
      <c r="E645" s="68"/>
      <c r="F645" s="113"/>
      <c r="G645" s="113"/>
      <c r="H645" s="114"/>
    </row>
    <row r="646" spans="1:8" ht="31.5" customHeight="1">
      <c r="A646" s="182" t="s">
        <v>290</v>
      </c>
      <c r="B646" s="119" t="s">
        <v>298</v>
      </c>
      <c r="C646" s="56"/>
      <c r="D646" s="56"/>
      <c r="E646" s="56"/>
      <c r="F646" s="56"/>
      <c r="G646" s="56"/>
      <c r="H646" s="57"/>
    </row>
    <row r="647" spans="1:8" ht="15.75">
      <c r="A647" s="58"/>
      <c r="B647" s="56"/>
      <c r="C647" s="56"/>
      <c r="D647" s="56"/>
      <c r="E647" s="56"/>
      <c r="F647" s="71"/>
      <c r="G647" s="71"/>
      <c r="H647" s="72"/>
    </row>
    <row r="648" spans="1:8">
      <c r="A648" s="592" t="s">
        <v>26</v>
      </c>
      <c r="B648" s="185" t="s">
        <v>27</v>
      </c>
      <c r="C648" s="596" t="s">
        <v>79</v>
      </c>
      <c r="D648" s="598"/>
      <c r="E648" s="597"/>
      <c r="F648" s="599" t="s">
        <v>86</v>
      </c>
      <c r="G648" s="589" t="s">
        <v>87</v>
      </c>
      <c r="H648" s="582" t="s">
        <v>28</v>
      </c>
    </row>
    <row r="649" spans="1:8" ht="18" customHeight="1">
      <c r="A649" s="593"/>
      <c r="B649" s="186" t="s">
        <v>29</v>
      </c>
      <c r="C649" s="187" t="s">
        <v>5</v>
      </c>
      <c r="D649" s="187" t="s">
        <v>30</v>
      </c>
      <c r="E649" s="188" t="s">
        <v>31</v>
      </c>
      <c r="F649" s="600"/>
      <c r="G649" s="590"/>
      <c r="H649" s="583"/>
    </row>
    <row r="650" spans="1:8" ht="15.75">
      <c r="A650" s="63"/>
      <c r="B650" s="63"/>
      <c r="C650" s="63"/>
      <c r="D650" s="63"/>
      <c r="E650" s="63"/>
      <c r="F650" s="92"/>
      <c r="G650" s="92"/>
      <c r="H650" s="92"/>
    </row>
    <row r="651" spans="1:8" ht="15.75">
      <c r="A651" s="63" t="s">
        <v>611</v>
      </c>
      <c r="B651" s="141" t="s">
        <v>207</v>
      </c>
      <c r="C651" s="67">
        <v>15899</v>
      </c>
      <c r="D651" s="67">
        <v>588</v>
      </c>
      <c r="E651" s="67">
        <v>6652</v>
      </c>
      <c r="F651" s="60">
        <f>D651*100/C651</f>
        <v>3.6983458079124474</v>
      </c>
      <c r="G651" s="60">
        <f>E651*100/C651</f>
        <v>41.839109377948297</v>
      </c>
      <c r="H651" s="65"/>
    </row>
    <row r="652" spans="1:8" ht="15.75">
      <c r="A652" s="63"/>
      <c r="B652" s="56" t="s">
        <v>249</v>
      </c>
      <c r="C652" s="67">
        <v>18260</v>
      </c>
      <c r="D652" s="67">
        <v>1056</v>
      </c>
      <c r="E652" s="67">
        <v>6066</v>
      </c>
      <c r="F652" s="60">
        <f>D652*100/C652</f>
        <v>5.7831325301204819</v>
      </c>
      <c r="G652" s="60">
        <f>E652*100/C652</f>
        <v>33.220153340635271</v>
      </c>
      <c r="H652" s="65"/>
    </row>
    <row r="653" spans="1:8" ht="15.75">
      <c r="A653" s="63"/>
      <c r="B653" s="56" t="s">
        <v>250</v>
      </c>
      <c r="C653" s="67">
        <v>14269</v>
      </c>
      <c r="D653" s="67">
        <v>0</v>
      </c>
      <c r="E653" s="67">
        <v>263</v>
      </c>
      <c r="F653" s="60">
        <f>D653*100/C653</f>
        <v>0</v>
      </c>
      <c r="G653" s="60">
        <f>E653*100/C653</f>
        <v>1.8431564930969233</v>
      </c>
      <c r="H653" s="65"/>
    </row>
    <row r="654" spans="1:8" ht="15.75">
      <c r="A654" s="63"/>
      <c r="B654" s="56" t="s">
        <v>252</v>
      </c>
      <c r="C654" s="67">
        <v>8538</v>
      </c>
      <c r="D654" s="67">
        <v>0</v>
      </c>
      <c r="E654" s="67">
        <v>0</v>
      </c>
      <c r="F654" s="60">
        <f>D654*100/C654</f>
        <v>0</v>
      </c>
      <c r="G654" s="60">
        <f>E654*100/C654</f>
        <v>0</v>
      </c>
      <c r="H654" s="65"/>
    </row>
    <row r="655" spans="1:8" ht="15.75">
      <c r="A655" s="63"/>
      <c r="B655" s="62" t="s">
        <v>102</v>
      </c>
      <c r="C655" s="67"/>
      <c r="D655" s="67"/>
      <c r="E655" s="67"/>
      <c r="F655" s="60"/>
      <c r="G655" s="60"/>
      <c r="H655" s="428"/>
    </row>
    <row r="656" spans="1:8" ht="15.75">
      <c r="A656" s="63"/>
      <c r="B656" s="56" t="s">
        <v>428</v>
      </c>
      <c r="C656" s="217">
        <v>5186</v>
      </c>
      <c r="D656" s="217">
        <v>290</v>
      </c>
      <c r="E656" s="217">
        <v>1270</v>
      </c>
      <c r="F656" s="60">
        <f>D656*100/C656</f>
        <v>5.5919784033937523</v>
      </c>
      <c r="G656" s="60">
        <f>E656*100/C656</f>
        <v>24.489008870034709</v>
      </c>
      <c r="H656" s="428"/>
    </row>
    <row r="657" spans="1:8" s="89" customFormat="1" ht="15.75">
      <c r="A657" s="63"/>
      <c r="B657" s="62" t="s">
        <v>442</v>
      </c>
      <c r="C657" s="67"/>
      <c r="D657" s="67"/>
      <c r="E657" s="67"/>
      <c r="F657" s="60"/>
      <c r="G657" s="60"/>
      <c r="H657" s="65"/>
    </row>
    <row r="658" spans="1:8" s="89" customFormat="1" ht="15.75">
      <c r="A658" s="63"/>
      <c r="B658" s="56" t="s">
        <v>444</v>
      </c>
      <c r="C658" s="67">
        <v>18623</v>
      </c>
      <c r="D658" s="67">
        <v>366</v>
      </c>
      <c r="E658" s="67">
        <v>4907</v>
      </c>
      <c r="F658" s="60">
        <f>D658*100/C658</f>
        <v>1.9653117113247061</v>
      </c>
      <c r="G658" s="60">
        <f>E658*100/C658</f>
        <v>26.349138162487247</v>
      </c>
      <c r="H658" s="434"/>
    </row>
    <row r="659" spans="1:8" s="89" customFormat="1" ht="15.75">
      <c r="A659" s="63"/>
      <c r="B659" s="56" t="s">
        <v>443</v>
      </c>
      <c r="C659" s="67"/>
      <c r="D659" s="67"/>
      <c r="E659" s="67"/>
      <c r="F659" s="60"/>
      <c r="G659" s="60"/>
      <c r="H659" s="434"/>
    </row>
    <row r="660" spans="1:8" s="89" customFormat="1" ht="15.75">
      <c r="A660" s="63"/>
      <c r="B660" s="62" t="s">
        <v>446</v>
      </c>
      <c r="C660" s="67"/>
      <c r="D660" s="67"/>
      <c r="E660" s="67"/>
      <c r="F660" s="60"/>
      <c r="G660" s="60"/>
      <c r="H660" s="434"/>
    </row>
    <row r="661" spans="1:8" s="89" customFormat="1" ht="15.75">
      <c r="A661" s="63"/>
      <c r="B661" s="56" t="s">
        <v>797</v>
      </c>
      <c r="C661" s="67">
        <v>3667</v>
      </c>
      <c r="D661" s="67">
        <v>661</v>
      </c>
      <c r="E661" s="67">
        <v>1973</v>
      </c>
      <c r="F661" s="60">
        <f>D661*100/C661</f>
        <v>18.025634033269704</v>
      </c>
      <c r="G661" s="60">
        <f>E661*100/C661</f>
        <v>53.804199618216529</v>
      </c>
      <c r="H661" s="434"/>
    </row>
    <row r="662" spans="1:8" s="89" customFormat="1" ht="15.75">
      <c r="A662" s="63"/>
      <c r="B662" s="56"/>
      <c r="C662" s="67"/>
      <c r="D662" s="67"/>
      <c r="E662" s="67"/>
      <c r="F662" s="60"/>
      <c r="G662" s="60"/>
      <c r="H662" s="434"/>
    </row>
    <row r="663" spans="1:8" ht="15.75">
      <c r="A663" s="63"/>
      <c r="B663" s="63" t="s">
        <v>8</v>
      </c>
      <c r="C663" s="64">
        <f>SUM(C651:C661)</f>
        <v>84442</v>
      </c>
      <c r="D663" s="64">
        <f t="shared" ref="D663:E663" si="153">SUM(D651:D661)</f>
        <v>2961</v>
      </c>
      <c r="E663" s="64">
        <f t="shared" si="153"/>
        <v>21131</v>
      </c>
      <c r="F663" s="65">
        <f>D663*100/C663</f>
        <v>3.5065488737831885</v>
      </c>
      <c r="G663" s="65">
        <f>E663*100/C663</f>
        <v>25.024277018545273</v>
      </c>
      <c r="H663" s="65">
        <f>(C663-76899)*100/76899</f>
        <v>9.8089702076750029</v>
      </c>
    </row>
    <row r="664" spans="1:8" ht="15.75">
      <c r="B664" s="56"/>
      <c r="C664" s="67"/>
      <c r="D664" s="67"/>
      <c r="E664" s="67"/>
      <c r="F664" s="69"/>
      <c r="G664" s="69"/>
      <c r="H664" s="65"/>
    </row>
    <row r="665" spans="1:8" ht="15.75">
      <c r="A665" s="63" t="s">
        <v>358</v>
      </c>
      <c r="B665" s="56" t="s">
        <v>251</v>
      </c>
      <c r="C665" s="67">
        <v>12765</v>
      </c>
      <c r="D665" s="67">
        <v>0</v>
      </c>
      <c r="E665" s="67">
        <v>95</v>
      </c>
      <c r="F665" s="60">
        <f>D665*100/C665</f>
        <v>0</v>
      </c>
      <c r="G665" s="60">
        <f>E665*100/C665</f>
        <v>0.74422248335291818</v>
      </c>
      <c r="H665" s="434"/>
    </row>
    <row r="666" spans="1:8" ht="15.75">
      <c r="B666" s="62" t="s">
        <v>446</v>
      </c>
      <c r="C666" s="67"/>
      <c r="D666" s="67"/>
      <c r="E666" s="67"/>
      <c r="F666" s="60"/>
      <c r="G666" s="60"/>
      <c r="H666" s="65"/>
    </row>
    <row r="667" spans="1:8" ht="15.75">
      <c r="A667" s="63"/>
      <c r="B667" s="56" t="s">
        <v>447</v>
      </c>
      <c r="C667" s="433">
        <v>19648</v>
      </c>
      <c r="D667" s="433">
        <v>2044</v>
      </c>
      <c r="E667" s="433">
        <v>2979</v>
      </c>
      <c r="F667" s="69">
        <f>D667*100/C667</f>
        <v>10.403094462540716</v>
      </c>
      <c r="G667" s="69">
        <f>E667*100/C667</f>
        <v>15.161848534201955</v>
      </c>
      <c r="H667" s="368"/>
    </row>
    <row r="668" spans="1:8" ht="15.75">
      <c r="A668" s="63"/>
      <c r="B668" s="56" t="s">
        <v>445</v>
      </c>
      <c r="H668" s="434"/>
    </row>
    <row r="669" spans="1:8" ht="15.75">
      <c r="A669" s="63"/>
      <c r="B669" s="62" t="s">
        <v>102</v>
      </c>
      <c r="C669" s="67"/>
      <c r="D669" s="67"/>
      <c r="E669" s="67"/>
      <c r="F669" s="60"/>
      <c r="G669" s="60"/>
      <c r="H669" s="65"/>
    </row>
    <row r="670" spans="1:8" ht="15.75">
      <c r="A670" s="63"/>
      <c r="B670" s="56" t="s">
        <v>323</v>
      </c>
      <c r="C670" s="67">
        <v>55358</v>
      </c>
      <c r="D670" s="67">
        <v>5128</v>
      </c>
      <c r="E670" s="67">
        <v>4740</v>
      </c>
      <c r="F670" s="69">
        <f>D670*100/C670</f>
        <v>9.2633404385996609</v>
      </c>
      <c r="G670" s="69">
        <f>E670*100/C670</f>
        <v>8.5624480653202788</v>
      </c>
      <c r="H670" s="65"/>
    </row>
    <row r="671" spans="1:8" ht="15.75">
      <c r="A671" s="63"/>
      <c r="B671" s="56" t="s">
        <v>429</v>
      </c>
      <c r="C671" s="67"/>
      <c r="D671" s="67"/>
      <c r="E671" s="67"/>
      <c r="F671" s="69"/>
      <c r="G671" s="69"/>
      <c r="H671" s="65"/>
    </row>
    <row r="672" spans="1:8" ht="15.75">
      <c r="A672" s="63"/>
      <c r="B672" s="56" t="s">
        <v>759</v>
      </c>
      <c r="C672" s="67"/>
      <c r="D672" s="67"/>
      <c r="E672" s="67"/>
      <c r="F672" s="69"/>
      <c r="G672" s="69"/>
      <c r="H672" s="65"/>
    </row>
    <row r="673" spans="1:8" ht="15.75">
      <c r="A673" s="63"/>
      <c r="B673" s="56" t="s">
        <v>428</v>
      </c>
      <c r="C673" s="67"/>
      <c r="D673" s="67"/>
      <c r="E673" s="67"/>
      <c r="F673" s="69"/>
      <c r="G673" s="69"/>
      <c r="H673" s="428"/>
    </row>
    <row r="674" spans="1:8" ht="15.75">
      <c r="A674" s="63"/>
      <c r="B674" s="62" t="s">
        <v>442</v>
      </c>
      <c r="H674" s="65"/>
    </row>
    <row r="675" spans="1:8" ht="15.75">
      <c r="A675" s="63"/>
      <c r="B675" s="56" t="s">
        <v>443</v>
      </c>
      <c r="C675" s="67">
        <v>7204</v>
      </c>
      <c r="D675" s="67">
        <v>216</v>
      </c>
      <c r="E675" s="67">
        <v>262</v>
      </c>
      <c r="F675" s="69">
        <f>D675*100/C675</f>
        <v>2.9983342587451416</v>
      </c>
      <c r="G675" s="69">
        <f>E675*100/C675</f>
        <v>3.6368684064408661</v>
      </c>
      <c r="H675" s="434"/>
    </row>
    <row r="676" spans="1:8" ht="15.75">
      <c r="A676" s="63"/>
      <c r="B676" s="56"/>
      <c r="H676" s="434"/>
    </row>
    <row r="677" spans="1:8" ht="15.75">
      <c r="A677" s="63"/>
      <c r="B677" s="63" t="s">
        <v>8</v>
      </c>
      <c r="C677" s="64">
        <f>SUM(C665:C675)</f>
        <v>94975</v>
      </c>
      <c r="D677" s="64">
        <f t="shared" ref="D677:E677" si="154">SUM(D665:D675)</f>
        <v>7388</v>
      </c>
      <c r="E677" s="64">
        <f t="shared" si="154"/>
        <v>8076</v>
      </c>
      <c r="F677" s="65">
        <f>D677*100/C677</f>
        <v>7.7788891813635166</v>
      </c>
      <c r="G677" s="65">
        <f>E677*100/C677</f>
        <v>8.5032903395630424</v>
      </c>
      <c r="H677" s="428">
        <f>(C677-76899)*100/76899</f>
        <v>23.506157427274736</v>
      </c>
    </row>
    <row r="678" spans="1:8" ht="15.75">
      <c r="A678" s="63"/>
      <c r="B678" s="140"/>
      <c r="C678" s="67"/>
      <c r="D678" s="67"/>
      <c r="E678" s="67"/>
      <c r="F678" s="103"/>
      <c r="G678" s="103"/>
      <c r="H678" s="65"/>
    </row>
    <row r="679" spans="1:8" ht="15.75">
      <c r="A679" s="63" t="s">
        <v>644</v>
      </c>
      <c r="B679" s="56" t="s">
        <v>204</v>
      </c>
      <c r="C679" s="67">
        <v>19734</v>
      </c>
      <c r="D679" s="67">
        <v>2023</v>
      </c>
      <c r="E679" s="67">
        <v>1308</v>
      </c>
      <c r="F679" s="60">
        <f>D679*100/C679</f>
        <v>10.251342860038513</v>
      </c>
      <c r="G679" s="60">
        <f>E679*100/C679</f>
        <v>6.628154454241411</v>
      </c>
      <c r="H679" s="65"/>
    </row>
    <row r="680" spans="1:8" ht="15.75">
      <c r="A680" s="63"/>
      <c r="B680" s="56" t="s">
        <v>206</v>
      </c>
      <c r="C680" s="67">
        <v>10670</v>
      </c>
      <c r="D680" s="67">
        <v>253</v>
      </c>
      <c r="E680" s="67">
        <v>4157</v>
      </c>
      <c r="F680" s="60">
        <f>D680*100/C680</f>
        <v>2.3711340206185567</v>
      </c>
      <c r="G680" s="60">
        <f>E680*100/C680</f>
        <v>38.959700093720713</v>
      </c>
      <c r="H680" s="65"/>
    </row>
    <row r="681" spans="1:8" ht="15.75">
      <c r="A681" s="63"/>
      <c r="B681" s="56" t="s">
        <v>205</v>
      </c>
      <c r="C681" s="67">
        <v>1814</v>
      </c>
      <c r="D681" s="67">
        <v>93</v>
      </c>
      <c r="E681" s="67">
        <v>906</v>
      </c>
      <c r="F681" s="60">
        <f>D681*100/C681</f>
        <v>5.1267916207276736</v>
      </c>
      <c r="G681" s="60">
        <f>E681*100/C681</f>
        <v>49.944873208379271</v>
      </c>
      <c r="H681" s="65"/>
    </row>
    <row r="682" spans="1:8" ht="15.75">
      <c r="A682" s="63"/>
      <c r="B682" s="62" t="s">
        <v>102</v>
      </c>
      <c r="C682" s="89"/>
      <c r="D682" s="89"/>
      <c r="E682" s="89"/>
      <c r="F682" s="89"/>
      <c r="G682" s="89"/>
      <c r="H682" s="65"/>
    </row>
    <row r="683" spans="1:8" ht="15.75">
      <c r="A683" s="63"/>
      <c r="B683" s="56" t="s">
        <v>429</v>
      </c>
      <c r="C683" s="217">
        <v>8519</v>
      </c>
      <c r="D683" s="217">
        <v>448</v>
      </c>
      <c r="E683" s="217">
        <v>2452</v>
      </c>
      <c r="F683" s="60">
        <f>D683*100/C683</f>
        <v>5.2588331963845523</v>
      </c>
      <c r="G683" s="60">
        <f>E683*100/C683</f>
        <v>28.782720976640451</v>
      </c>
      <c r="H683" s="428"/>
    </row>
    <row r="684" spans="1:8" ht="15.75">
      <c r="A684" s="63"/>
      <c r="B684" s="56" t="s">
        <v>759</v>
      </c>
      <c r="C684" s="217">
        <v>10542</v>
      </c>
      <c r="D684" s="217">
        <v>1141</v>
      </c>
      <c r="E684" s="217">
        <v>119</v>
      </c>
      <c r="F684" s="60">
        <f>D684*100/C684</f>
        <v>10.823373173970783</v>
      </c>
      <c r="G684" s="60">
        <f>E684*100/C684</f>
        <v>1.1288180610889775</v>
      </c>
      <c r="H684" s="428"/>
    </row>
    <row r="685" spans="1:8" ht="15.75">
      <c r="A685" s="63"/>
      <c r="B685" s="56"/>
      <c r="C685" s="183"/>
      <c r="D685" s="183"/>
      <c r="E685" s="183"/>
      <c r="F685" s="285"/>
      <c r="G685" s="285"/>
      <c r="H685" s="65"/>
    </row>
    <row r="686" spans="1:8" ht="15.75">
      <c r="A686" s="63"/>
      <c r="B686" s="63" t="s">
        <v>8</v>
      </c>
      <c r="C686" s="64">
        <f>SUM(C679:C684)</f>
        <v>51279</v>
      </c>
      <c r="D686" s="64">
        <f t="shared" ref="D686:E686" si="155">SUM(D679:D684)</f>
        <v>3958</v>
      </c>
      <c r="E686" s="64">
        <f t="shared" si="155"/>
        <v>8942</v>
      </c>
      <c r="F686" s="65">
        <f>D686*100/C686</f>
        <v>7.7185592542756298</v>
      </c>
      <c r="G686" s="65">
        <f>E686*100/C686</f>
        <v>17.437937557284659</v>
      </c>
      <c r="H686" s="428">
        <f>(C686-76899)*100/76899</f>
        <v>-33.31642804197714</v>
      </c>
    </row>
    <row r="687" spans="1:8" customFormat="1"/>
    <row r="688" spans="1:8" ht="15.75">
      <c r="A688" s="155"/>
      <c r="B688" s="169"/>
      <c r="C688" s="170" t="s">
        <v>125</v>
      </c>
      <c r="D688" s="169"/>
      <c r="E688" s="169"/>
      <c r="F688" s="169"/>
      <c r="G688" s="169"/>
      <c r="H688" s="171"/>
    </row>
    <row r="689" spans="1:8">
      <c r="A689" s="77"/>
      <c r="B689" s="238"/>
      <c r="C689" s="68"/>
      <c r="D689" s="94" t="s">
        <v>19</v>
      </c>
      <c r="E689" s="82"/>
      <c r="F689" s="82"/>
      <c r="G689" s="82"/>
      <c r="H689" s="88"/>
    </row>
    <row r="690" spans="1:8">
      <c r="A690" s="76" t="s">
        <v>85</v>
      </c>
      <c r="B690" s="95"/>
      <c r="C690" s="68"/>
      <c r="D690" s="78"/>
      <c r="E690" s="56"/>
      <c r="F690" s="142" t="s">
        <v>5</v>
      </c>
      <c r="G690" s="142" t="s">
        <v>1</v>
      </c>
      <c r="H690" s="143" t="s">
        <v>2</v>
      </c>
    </row>
    <row r="691" spans="1:8">
      <c r="A691" s="96" t="s">
        <v>20</v>
      </c>
      <c r="B691" s="97">
        <v>400877</v>
      </c>
      <c r="C691" s="68"/>
      <c r="D691" s="584" t="s">
        <v>22</v>
      </c>
      <c r="E691" s="585"/>
      <c r="F691" s="82">
        <v>6</v>
      </c>
      <c r="G691" s="82">
        <v>1</v>
      </c>
      <c r="H691" s="83">
        <v>0</v>
      </c>
    </row>
    <row r="692" spans="1:8">
      <c r="A692" s="81" t="s">
        <v>21</v>
      </c>
      <c r="B692" s="97">
        <v>52615</v>
      </c>
      <c r="C692" s="56"/>
      <c r="D692" s="584" t="s">
        <v>24</v>
      </c>
      <c r="E692" s="585"/>
      <c r="F692" s="82">
        <v>3</v>
      </c>
      <c r="G692" s="82">
        <v>0</v>
      </c>
      <c r="H692" s="83">
        <v>0</v>
      </c>
    </row>
    <row r="693" spans="1:8" ht="15.75">
      <c r="A693" s="96" t="s">
        <v>23</v>
      </c>
      <c r="B693" s="126">
        <v>38791</v>
      </c>
      <c r="C693" s="56"/>
      <c r="D693" s="68"/>
      <c r="E693" s="68"/>
      <c r="F693" s="68"/>
      <c r="G693" s="68"/>
      <c r="H693" s="72"/>
    </row>
    <row r="694" spans="1:8" ht="15.75">
      <c r="A694" s="70"/>
      <c r="B694" s="144"/>
      <c r="C694" s="56"/>
      <c r="D694" s="68"/>
      <c r="E694" s="68"/>
      <c r="F694" s="68"/>
      <c r="G694" s="68"/>
      <c r="H694" s="72"/>
    </row>
    <row r="695" spans="1:8" ht="15.75">
      <c r="A695" s="81" t="s">
        <v>25</v>
      </c>
      <c r="B695" s="99">
        <f>B691/3</f>
        <v>133625.66666666666</v>
      </c>
      <c r="C695" s="68"/>
      <c r="D695" s="68"/>
      <c r="E695" s="68"/>
      <c r="F695" s="68"/>
      <c r="G695" s="68"/>
      <c r="H695" s="72"/>
    </row>
    <row r="696" spans="1:8" ht="15.75">
      <c r="A696" s="182" t="s">
        <v>290</v>
      </c>
      <c r="B696" s="86" t="s">
        <v>302</v>
      </c>
      <c r="C696" s="56"/>
      <c r="D696" s="56"/>
      <c r="E696" s="56"/>
      <c r="F696" s="71"/>
      <c r="G696" s="71"/>
      <c r="H696" s="72"/>
    </row>
    <row r="697" spans="1:8" ht="15.75">
      <c r="A697" s="70"/>
      <c r="B697" s="56"/>
      <c r="C697" s="56"/>
      <c r="D697" s="56"/>
      <c r="E697" s="56"/>
      <c r="F697" s="71"/>
      <c r="G697" s="71"/>
      <c r="H697" s="72"/>
    </row>
    <row r="698" spans="1:8">
      <c r="A698" s="591" t="s">
        <v>26</v>
      </c>
      <c r="B698" s="179" t="s">
        <v>27</v>
      </c>
      <c r="C698" s="586" t="s">
        <v>79</v>
      </c>
      <c r="D698" s="586"/>
      <c r="E698" s="586"/>
      <c r="F698" s="587" t="s">
        <v>86</v>
      </c>
      <c r="G698" s="589" t="s">
        <v>87</v>
      </c>
      <c r="H698" s="582" t="s">
        <v>28</v>
      </c>
    </row>
    <row r="699" spans="1:8">
      <c r="A699" s="591"/>
      <c r="B699" s="180" t="s">
        <v>29</v>
      </c>
      <c r="C699" s="179" t="s">
        <v>5</v>
      </c>
      <c r="D699" s="179" t="s">
        <v>30</v>
      </c>
      <c r="E699" s="179" t="s">
        <v>31</v>
      </c>
      <c r="F699" s="587"/>
      <c r="G699" s="590"/>
      <c r="H699" s="583"/>
    </row>
    <row r="700" spans="1:8">
      <c r="A700" s="158"/>
      <c r="B700" s="107"/>
      <c r="C700" s="59"/>
      <c r="D700" s="59"/>
      <c r="E700" s="59"/>
      <c r="F700" s="122"/>
      <c r="G700" s="122"/>
      <c r="H700" s="172"/>
    </row>
    <row r="701" spans="1:8" ht="15.75">
      <c r="A701" s="62" t="s">
        <v>359</v>
      </c>
      <c r="B701" s="56" t="s">
        <v>219</v>
      </c>
      <c r="C701" s="67">
        <v>52934</v>
      </c>
      <c r="D701" s="67">
        <v>10120</v>
      </c>
      <c r="E701" s="67">
        <v>4288</v>
      </c>
      <c r="F701" s="60">
        <f>D701*100/C701</f>
        <v>19.118147126610495</v>
      </c>
      <c r="G701" s="60">
        <f t="shared" ref="G701" si="156">E701*100/C701</f>
        <v>8.1006536441606531</v>
      </c>
      <c r="H701" s="65"/>
    </row>
    <row r="702" spans="1:8" ht="15.75">
      <c r="A702" s="56"/>
      <c r="B702" s="56" t="s">
        <v>213</v>
      </c>
      <c r="C702" s="67">
        <v>10110</v>
      </c>
      <c r="D702" s="67">
        <v>2521</v>
      </c>
      <c r="E702" s="67">
        <v>92</v>
      </c>
      <c r="F702" s="60">
        <f>D702*100/C702</f>
        <v>24.93570722057369</v>
      </c>
      <c r="G702" s="60">
        <f>E702*100/C702</f>
        <v>0.90999010880316522</v>
      </c>
      <c r="H702" s="65"/>
    </row>
    <row r="703" spans="1:8" ht="15.75">
      <c r="A703" s="56"/>
      <c r="B703" s="56" t="s">
        <v>217</v>
      </c>
      <c r="C703" s="67">
        <v>9688</v>
      </c>
      <c r="D703" s="67">
        <v>2989</v>
      </c>
      <c r="E703" s="67">
        <v>146</v>
      </c>
      <c r="F703" s="60">
        <f>D703*100/C703</f>
        <v>30.852601156069365</v>
      </c>
      <c r="G703" s="60">
        <f>E703*100/C703</f>
        <v>1.5070189925681254</v>
      </c>
      <c r="H703" s="428"/>
    </row>
    <row r="704" spans="1:8" ht="15.75">
      <c r="A704" s="56"/>
      <c r="B704" s="56" t="s">
        <v>212</v>
      </c>
      <c r="C704" s="67">
        <v>24884</v>
      </c>
      <c r="D704" s="67">
        <v>4832</v>
      </c>
      <c r="E704" s="67">
        <v>572</v>
      </c>
      <c r="F704" s="60">
        <f t="shared" ref="F704" si="157">D704*100/C704</f>
        <v>19.418099983925416</v>
      </c>
      <c r="G704" s="60">
        <f t="shared" ref="G704" si="158">E704*100/C704</f>
        <v>2.2986658093554091</v>
      </c>
      <c r="H704" s="65"/>
    </row>
    <row r="705" spans="1:8" ht="15.75">
      <c r="A705" s="56"/>
      <c r="B705" s="63" t="s">
        <v>448</v>
      </c>
      <c r="H705" s="65"/>
    </row>
    <row r="706" spans="1:8" ht="15.75">
      <c r="A706" s="56"/>
      <c r="B706" s="61" t="s">
        <v>454</v>
      </c>
      <c r="C706" s="433">
        <v>6367</v>
      </c>
      <c r="D706" s="433">
        <v>859</v>
      </c>
      <c r="E706" s="433">
        <v>1772</v>
      </c>
      <c r="F706" s="60">
        <f t="shared" ref="F706" si="159">D706*100/C706</f>
        <v>13.491440238730956</v>
      </c>
      <c r="G706" s="60">
        <f t="shared" ref="G706" si="160">E706*100/C706</f>
        <v>27.831003612376314</v>
      </c>
      <c r="H706" s="428"/>
    </row>
    <row r="707" spans="1:8" ht="15.75">
      <c r="A707" s="56"/>
      <c r="B707" s="62" t="s">
        <v>456</v>
      </c>
      <c r="H707" s="428"/>
    </row>
    <row r="708" spans="1:8" ht="15.75">
      <c r="A708" s="56"/>
      <c r="B708" s="56" t="s">
        <v>458</v>
      </c>
      <c r="C708" s="433">
        <v>45719</v>
      </c>
      <c r="D708" s="433">
        <v>5959</v>
      </c>
      <c r="E708" s="433">
        <v>8516</v>
      </c>
      <c r="F708" s="60">
        <f t="shared" ref="F708" si="161">D708*100/C708</f>
        <v>13.033968372011635</v>
      </c>
      <c r="G708" s="60">
        <f t="shared" ref="G708" si="162">E708*100/C708</f>
        <v>18.626829108248213</v>
      </c>
      <c r="H708" s="428"/>
    </row>
    <row r="709" spans="1:8" ht="15.75">
      <c r="A709" s="56"/>
      <c r="B709" s="56" t="s">
        <v>457</v>
      </c>
      <c r="H709" s="65"/>
    </row>
    <row r="710" spans="1:8" ht="15.75">
      <c r="A710" s="56"/>
      <c r="B710" s="62" t="s">
        <v>431</v>
      </c>
      <c r="H710" s="454"/>
    </row>
    <row r="711" spans="1:8" ht="15.75">
      <c r="A711" s="56"/>
      <c r="B711" s="56" t="s">
        <v>432</v>
      </c>
      <c r="C711" s="427">
        <v>5271</v>
      </c>
      <c r="D711" s="427">
        <v>1637</v>
      </c>
      <c r="E711" s="427">
        <v>45</v>
      </c>
      <c r="F711" s="60">
        <f>D711*100/C711</f>
        <v>31.056725479036235</v>
      </c>
      <c r="G711" s="60">
        <f>E711*100/C711</f>
        <v>0.8537279453614115</v>
      </c>
      <c r="H711" s="454"/>
    </row>
    <row r="712" spans="1:8" ht="15.75">
      <c r="A712" s="56"/>
      <c r="B712" s="61" t="s">
        <v>776</v>
      </c>
      <c r="H712" s="454"/>
    </row>
    <row r="713" spans="1:8" ht="15.75">
      <c r="A713" s="56"/>
      <c r="B713" s="62"/>
      <c r="C713" s="67"/>
      <c r="D713" s="67"/>
      <c r="E713" s="67"/>
      <c r="F713" s="60"/>
      <c r="G713" s="60"/>
      <c r="H713" s="428"/>
    </row>
    <row r="714" spans="1:8" ht="15.75">
      <c r="A714" s="56" t="s">
        <v>94</v>
      </c>
      <c r="B714" s="63" t="s">
        <v>8</v>
      </c>
      <c r="C714" s="147">
        <f>SUM(C701:C713)</f>
        <v>154973</v>
      </c>
      <c r="D714" s="147">
        <f t="shared" ref="D714:E714" si="163">SUM(D701:D713)</f>
        <v>28917</v>
      </c>
      <c r="E714" s="147">
        <f t="shared" si="163"/>
        <v>15431</v>
      </c>
      <c r="F714" s="65">
        <f>D714*100/C714</f>
        <v>18.659379375762228</v>
      </c>
      <c r="G714" s="65">
        <f>E714*100/C714</f>
        <v>9.9572183541649188</v>
      </c>
      <c r="H714" s="65">
        <f>(C714-133626)*100/133626</f>
        <v>15.975184470088157</v>
      </c>
    </row>
    <row r="715" spans="1:8" ht="15.75">
      <c r="A715" s="56"/>
      <c r="B715" s="63"/>
      <c r="C715" s="147"/>
      <c r="D715" s="147"/>
      <c r="E715" s="147"/>
      <c r="F715" s="434"/>
      <c r="G715" s="434"/>
      <c r="H715" s="434"/>
    </row>
    <row r="716" spans="1:8" ht="15.75">
      <c r="A716" s="62" t="s">
        <v>360</v>
      </c>
      <c r="B716" s="140" t="s">
        <v>808</v>
      </c>
      <c r="C716" s="67">
        <v>13958</v>
      </c>
      <c r="D716" s="67">
        <v>707</v>
      </c>
      <c r="E716" s="67">
        <v>1273</v>
      </c>
      <c r="F716" s="60">
        <f>D716*100/C716</f>
        <v>5.0651955867602805</v>
      </c>
      <c r="G716" s="60">
        <f>E716*100/C716</f>
        <v>9.1202177962458801</v>
      </c>
      <c r="H716" s="65"/>
    </row>
    <row r="717" spans="1:8" ht="15.75">
      <c r="A717" s="62"/>
      <c r="B717" s="56" t="s">
        <v>214</v>
      </c>
      <c r="C717" s="67">
        <v>12938</v>
      </c>
      <c r="D717" s="67">
        <v>220</v>
      </c>
      <c r="E717" s="67">
        <v>186</v>
      </c>
      <c r="F717" s="60">
        <f>D717*100/C717</f>
        <v>1.7004173751739062</v>
      </c>
      <c r="G717" s="60">
        <f>E717*100/C717</f>
        <v>1.4376255990106663</v>
      </c>
      <c r="H717" s="65"/>
    </row>
    <row r="718" spans="1:8" ht="15.75">
      <c r="A718" s="62"/>
      <c r="B718" s="56" t="s">
        <v>216</v>
      </c>
      <c r="C718" s="67">
        <v>6610</v>
      </c>
      <c r="D718" s="67">
        <v>239</v>
      </c>
      <c r="E718" s="67">
        <v>239</v>
      </c>
      <c r="F718" s="60">
        <f>D718*100/C718</f>
        <v>3.6157337367624809</v>
      </c>
      <c r="G718" s="60">
        <f>E718*100/C718</f>
        <v>3.6157337367624809</v>
      </c>
      <c r="H718" s="434"/>
    </row>
    <row r="719" spans="1:8" ht="15.75">
      <c r="A719" s="62"/>
      <c r="B719" s="56" t="s">
        <v>215</v>
      </c>
      <c r="C719" s="67">
        <v>12970</v>
      </c>
      <c r="D719" s="67">
        <v>1280</v>
      </c>
      <c r="E719" s="67">
        <v>1392</v>
      </c>
      <c r="F719" s="60">
        <f t="shared" ref="F719" si="164">D719*100/C719</f>
        <v>9.8689282960678497</v>
      </c>
      <c r="G719" s="60">
        <f t="shared" ref="G719" si="165">E719*100/C719</f>
        <v>10.732459521973785</v>
      </c>
      <c r="H719" s="434"/>
    </row>
    <row r="720" spans="1:8" ht="15.75">
      <c r="A720" s="62"/>
      <c r="B720" s="56" t="s">
        <v>211</v>
      </c>
      <c r="C720" s="146">
        <v>10796</v>
      </c>
      <c r="D720" s="146">
        <v>116</v>
      </c>
      <c r="E720" s="146">
        <v>929</v>
      </c>
      <c r="F720" s="60">
        <f>D720*100/C720</f>
        <v>1.0744720266765468</v>
      </c>
      <c r="G720" s="60">
        <f>E720*100/C720</f>
        <v>8.6050389032975172</v>
      </c>
      <c r="H720" s="434"/>
    </row>
    <row r="721" spans="1:8" ht="15.75">
      <c r="A721" s="62"/>
      <c r="B721" s="62" t="s">
        <v>268</v>
      </c>
      <c r="C721" s="67"/>
      <c r="D721" s="67"/>
      <c r="E721" s="67"/>
      <c r="F721" s="60"/>
      <c r="G721" s="60"/>
      <c r="H721" s="434"/>
    </row>
    <row r="722" spans="1:8" ht="15.75">
      <c r="A722" s="62"/>
      <c r="B722" s="56" t="s">
        <v>459</v>
      </c>
      <c r="C722" s="67">
        <v>3329</v>
      </c>
      <c r="D722" s="67">
        <v>89</v>
      </c>
      <c r="E722" s="67">
        <v>123</v>
      </c>
      <c r="F722" s="60">
        <f t="shared" ref="F722" si="166">D722*100/C722</f>
        <v>2.6734755181736256</v>
      </c>
      <c r="G722" s="60">
        <f t="shared" ref="G722" si="167">E722*100/C722</f>
        <v>3.6948032442174825</v>
      </c>
      <c r="H722" s="434"/>
    </row>
    <row r="723" spans="1:8" ht="15.75">
      <c r="A723" s="62"/>
      <c r="B723" s="56" t="s">
        <v>762</v>
      </c>
      <c r="C723" s="67">
        <v>6437</v>
      </c>
      <c r="D723" s="67">
        <v>425</v>
      </c>
      <c r="E723" s="67">
        <v>46</v>
      </c>
      <c r="F723" s="60">
        <f t="shared" ref="F723:F726" si="168">D723*100/C723</f>
        <v>6.6024545595774429</v>
      </c>
      <c r="G723" s="60">
        <f t="shared" ref="G723:G726" si="169">E723*100/C723</f>
        <v>0.71461861115426439</v>
      </c>
      <c r="H723" s="434"/>
    </row>
    <row r="724" spans="1:8" ht="15.75">
      <c r="A724" s="62"/>
      <c r="B724" s="56" t="s">
        <v>460</v>
      </c>
      <c r="C724" s="67">
        <v>6758</v>
      </c>
      <c r="D724" s="67">
        <v>217</v>
      </c>
      <c r="E724" s="67">
        <v>43</v>
      </c>
      <c r="F724" s="60">
        <f t="shared" si="168"/>
        <v>3.2110091743119265</v>
      </c>
      <c r="G724" s="60">
        <f t="shared" si="169"/>
        <v>0.6362829239419947</v>
      </c>
      <c r="H724" s="434"/>
    </row>
    <row r="725" spans="1:8" ht="15.75">
      <c r="A725" s="62"/>
      <c r="B725" s="56" t="s">
        <v>809</v>
      </c>
      <c r="C725" s="67">
        <v>21605</v>
      </c>
      <c r="D725" s="67">
        <v>701</v>
      </c>
      <c r="E725" s="67">
        <v>361</v>
      </c>
      <c r="F725" s="60">
        <f t="shared" si="168"/>
        <v>3.2446193010877113</v>
      </c>
      <c r="G725" s="60">
        <f t="shared" si="169"/>
        <v>1.6709095116871095</v>
      </c>
      <c r="H725" s="434"/>
    </row>
    <row r="726" spans="1:8" ht="15.75">
      <c r="A726" s="62"/>
      <c r="B726" s="56" t="s">
        <v>608</v>
      </c>
      <c r="C726" s="67">
        <v>2930</v>
      </c>
      <c r="D726" s="67">
        <v>51</v>
      </c>
      <c r="E726" s="67">
        <v>41</v>
      </c>
      <c r="F726" s="60">
        <f t="shared" si="168"/>
        <v>1.7406143344709897</v>
      </c>
      <c r="G726" s="60">
        <f t="shared" si="169"/>
        <v>1.3993174061433447</v>
      </c>
      <c r="H726" s="452"/>
    </row>
    <row r="727" spans="1:8" ht="15.75">
      <c r="A727" s="62"/>
      <c r="B727" s="56" t="s">
        <v>609</v>
      </c>
      <c r="C727" s="67">
        <v>6387</v>
      </c>
      <c r="D727" s="67">
        <v>365</v>
      </c>
      <c r="E727" s="67">
        <v>157</v>
      </c>
      <c r="F727" s="60">
        <f t="shared" ref="F727" si="170">D727*100/C727</f>
        <v>5.7147330515108816</v>
      </c>
      <c r="G727" s="60">
        <f t="shared" ref="G727" si="171">E727*100/C727</f>
        <v>2.4581180522937216</v>
      </c>
      <c r="H727" s="452"/>
    </row>
    <row r="728" spans="1:8" ht="15.75">
      <c r="A728" s="62"/>
      <c r="B728" s="62" t="s">
        <v>431</v>
      </c>
      <c r="C728" s="67"/>
      <c r="D728" s="67"/>
      <c r="E728" s="67"/>
      <c r="F728" s="60"/>
      <c r="G728" s="60"/>
      <c r="H728" s="434"/>
    </row>
    <row r="729" spans="1:8" ht="15.75">
      <c r="A729" s="62"/>
      <c r="B729" s="61" t="s">
        <v>810</v>
      </c>
      <c r="C729" s="433">
        <v>4855</v>
      </c>
      <c r="D729" s="433">
        <v>390</v>
      </c>
      <c r="E729" s="433">
        <v>488</v>
      </c>
      <c r="F729" s="60">
        <f>D729*100/C729</f>
        <v>8.0329557157569518</v>
      </c>
      <c r="G729" s="60">
        <f>E729*100/C729</f>
        <v>10.051493305870236</v>
      </c>
      <c r="H729" s="434"/>
    </row>
    <row r="730" spans="1:8" ht="15.75">
      <c r="A730" s="62"/>
      <c r="B730" s="63" t="s">
        <v>448</v>
      </c>
      <c r="C730" s="67"/>
      <c r="D730" s="67"/>
      <c r="E730" s="67"/>
      <c r="F730" s="69"/>
      <c r="G730" s="69"/>
      <c r="H730" s="434"/>
    </row>
    <row r="731" spans="1:8" ht="15.75">
      <c r="A731" s="62"/>
      <c r="B731" s="68" t="s">
        <v>455</v>
      </c>
      <c r="C731" s="67">
        <v>17054</v>
      </c>
      <c r="D731" s="67">
        <v>649</v>
      </c>
      <c r="E731" s="67">
        <v>3814</v>
      </c>
      <c r="F731" s="60">
        <f t="shared" ref="F731" si="172">D731*100/C731</f>
        <v>3.8055588131816585</v>
      </c>
      <c r="G731" s="60">
        <f t="shared" ref="G731" si="173">E731*100/C731</f>
        <v>22.364254720300224</v>
      </c>
      <c r="H731" s="434"/>
    </row>
    <row r="732" spans="1:8" ht="15.75">
      <c r="A732" s="62"/>
      <c r="B732" s="61" t="s">
        <v>454</v>
      </c>
      <c r="C732" s="67"/>
      <c r="D732" s="67"/>
      <c r="E732" s="67"/>
      <c r="F732" s="69"/>
      <c r="G732" s="69"/>
      <c r="H732" s="434"/>
    </row>
    <row r="733" spans="1:8" ht="15.75">
      <c r="A733" s="62"/>
      <c r="B733" s="62" t="s">
        <v>456</v>
      </c>
      <c r="C733" s="67"/>
      <c r="D733" s="67"/>
      <c r="E733" s="67"/>
      <c r="F733" s="69"/>
      <c r="G733" s="69"/>
      <c r="H733" s="434"/>
    </row>
    <row r="734" spans="1:8" ht="15.75">
      <c r="A734" s="62"/>
      <c r="B734" s="56" t="s">
        <v>457</v>
      </c>
      <c r="C734" s="67">
        <v>12212</v>
      </c>
      <c r="D734" s="67">
        <v>543</v>
      </c>
      <c r="E734" s="67">
        <v>7649</v>
      </c>
      <c r="F734" s="60">
        <f t="shared" ref="F734" si="174">D734*100/C734</f>
        <v>4.4464461185718962</v>
      </c>
      <c r="G734" s="60">
        <f t="shared" ref="G734" si="175">E734*100/C734</f>
        <v>62.63511300360301</v>
      </c>
      <c r="H734" s="434"/>
    </row>
    <row r="735" spans="1:8" ht="15.75">
      <c r="A735" s="62"/>
      <c r="B735" s="56"/>
      <c r="C735" s="67"/>
      <c r="D735" s="67"/>
      <c r="E735" s="67"/>
      <c r="F735" s="69"/>
      <c r="G735" s="69"/>
      <c r="H735" s="428"/>
    </row>
    <row r="736" spans="1:8" ht="15.75">
      <c r="A736" s="62"/>
      <c r="B736" s="63" t="s">
        <v>8</v>
      </c>
      <c r="C736" s="147">
        <f>SUM(C716:C734)</f>
        <v>138839</v>
      </c>
      <c r="D736" s="147">
        <f>SUM(D716:D734)</f>
        <v>5992</v>
      </c>
      <c r="E736" s="147">
        <f>SUM(E716:E734)</f>
        <v>16741</v>
      </c>
      <c r="F736" s="65">
        <f>D736*100/C736</f>
        <v>4.3157902318512811</v>
      </c>
      <c r="G736" s="65">
        <f>E736*100/C736</f>
        <v>12.057851180143908</v>
      </c>
      <c r="H736" s="65">
        <f>(C736-133626)*100/133626</f>
        <v>3.9011868947659885</v>
      </c>
    </row>
    <row r="737" spans="1:8">
      <c r="A737" s="158"/>
      <c r="B737" s="107"/>
      <c r="C737" s="59"/>
      <c r="D737" s="59"/>
      <c r="E737" s="59"/>
      <c r="F737" s="122"/>
      <c r="G737" s="122"/>
      <c r="H737" s="172"/>
    </row>
    <row r="738" spans="1:8" ht="15.75">
      <c r="A738" s="62" t="s">
        <v>583</v>
      </c>
      <c r="B738" s="56" t="s">
        <v>210</v>
      </c>
      <c r="C738" s="146">
        <v>15289</v>
      </c>
      <c r="D738" s="146">
        <v>1964</v>
      </c>
      <c r="E738" s="146">
        <v>369</v>
      </c>
      <c r="F738" s="60">
        <f>D738*100/C738</f>
        <v>12.845836876185492</v>
      </c>
      <c r="G738" s="60">
        <f>E738*100/C738</f>
        <v>2.4134999018902481</v>
      </c>
      <c r="H738" s="65"/>
    </row>
    <row r="739" spans="1:8" ht="15.75">
      <c r="A739" s="62"/>
      <c r="B739" s="56" t="s">
        <v>208</v>
      </c>
      <c r="C739" s="145">
        <v>15499</v>
      </c>
      <c r="D739" s="145">
        <v>4044</v>
      </c>
      <c r="E739" s="145">
        <v>3341</v>
      </c>
      <c r="F739" s="60">
        <f>D739*100/C739</f>
        <v>26.09200593586683</v>
      </c>
      <c r="G739" s="60">
        <f>E739*100/C739</f>
        <v>21.556229434157043</v>
      </c>
      <c r="H739" s="434"/>
    </row>
    <row r="740" spans="1:8" ht="15.75">
      <c r="A740" s="62"/>
      <c r="B740" s="56" t="s">
        <v>218</v>
      </c>
      <c r="C740" s="146">
        <v>22138</v>
      </c>
      <c r="D740" s="146">
        <v>2851</v>
      </c>
      <c r="E740" s="146">
        <v>776</v>
      </c>
      <c r="F740" s="60">
        <f>D740*100/C740</f>
        <v>12.878308790315295</v>
      </c>
      <c r="G740" s="60">
        <f>E740*100/C740</f>
        <v>3.5052850302647034</v>
      </c>
      <c r="H740" s="434"/>
    </row>
    <row r="741" spans="1:8" ht="15.75">
      <c r="A741" s="62"/>
      <c r="B741" s="68" t="s">
        <v>209</v>
      </c>
      <c r="C741" s="146">
        <v>26078</v>
      </c>
      <c r="D741" s="146">
        <v>823</v>
      </c>
      <c r="E741" s="146">
        <v>1687</v>
      </c>
      <c r="F741" s="60">
        <f>D741*100/C741</f>
        <v>3.1559168647902447</v>
      </c>
      <c r="G741" s="60">
        <f>E741*100/C741</f>
        <v>6.4690543753355323</v>
      </c>
      <c r="H741" s="434"/>
    </row>
    <row r="742" spans="1:8" ht="15.75">
      <c r="A742" s="62"/>
      <c r="B742" s="62" t="s">
        <v>268</v>
      </c>
      <c r="C742" s="59"/>
      <c r="D742" s="59"/>
      <c r="E742" s="59"/>
      <c r="F742" s="60"/>
      <c r="G742" s="60"/>
      <c r="H742" s="434"/>
    </row>
    <row r="743" spans="1:8" ht="15.75">
      <c r="A743" s="62"/>
      <c r="B743" s="56" t="s">
        <v>461</v>
      </c>
      <c r="C743" s="59">
        <v>28061</v>
      </c>
      <c r="D743" s="59">
        <v>8024</v>
      </c>
      <c r="E743" s="59">
        <v>446</v>
      </c>
      <c r="F743" s="60">
        <f>D743*100/C743</f>
        <v>28.594846940593708</v>
      </c>
      <c r="G743" s="60">
        <f>E743*100/C743</f>
        <v>1.5893945333380848</v>
      </c>
      <c r="H743" s="434"/>
    </row>
    <row r="744" spans="1:8" ht="15.75">
      <c r="A744" s="62"/>
      <c r="B744" s="56" t="s">
        <v>459</v>
      </c>
      <c r="C744" s="59"/>
      <c r="D744" s="59"/>
      <c r="E744" s="59"/>
      <c r="F744" s="60"/>
      <c r="G744" s="60"/>
      <c r="H744" s="434"/>
    </row>
    <row r="745" spans="1:8" ht="15.75">
      <c r="A745" s="62"/>
      <c r="B745" s="56" t="s">
        <v>762</v>
      </c>
      <c r="C745" s="59"/>
      <c r="D745" s="59"/>
      <c r="E745" s="59"/>
      <c r="F745" s="60"/>
      <c r="G745" s="60"/>
      <c r="H745" s="434"/>
    </row>
    <row r="746" spans="1:8" ht="15.75">
      <c r="A746" s="62"/>
      <c r="B746" s="56" t="s">
        <v>460</v>
      </c>
      <c r="H746" s="428"/>
    </row>
    <row r="747" spans="1:8" ht="15.75">
      <c r="A747" s="62"/>
      <c r="B747" s="56" t="s">
        <v>809</v>
      </c>
      <c r="H747" s="428"/>
    </row>
    <row r="748" spans="1:8" ht="15.75">
      <c r="A748" s="62"/>
      <c r="B748" s="56" t="s">
        <v>608</v>
      </c>
      <c r="H748" s="452"/>
    </row>
    <row r="749" spans="1:8" ht="15.75">
      <c r="A749" s="62"/>
      <c r="B749" s="56" t="s">
        <v>609</v>
      </c>
      <c r="H749" s="452"/>
    </row>
    <row r="750" spans="1:8" ht="15.75">
      <c r="A750" s="62"/>
      <c r="B750" s="56"/>
      <c r="C750" s="146"/>
      <c r="D750" s="146"/>
      <c r="E750" s="146"/>
      <c r="F750" s="69"/>
      <c r="G750" s="69"/>
      <c r="H750" s="65"/>
    </row>
    <row r="751" spans="1:8" ht="15.75">
      <c r="A751" s="62"/>
      <c r="B751" s="63" t="s">
        <v>8</v>
      </c>
      <c r="C751" s="147">
        <f>SUM(C738:C749)</f>
        <v>107065</v>
      </c>
      <c r="D751" s="147">
        <f>SUM(D738:D749)</f>
        <v>17706</v>
      </c>
      <c r="E751" s="147">
        <f>SUM(E738:E749)</f>
        <v>6619</v>
      </c>
      <c r="F751" s="65">
        <f>D751*100/C751</f>
        <v>16.537617335263626</v>
      </c>
      <c r="G751" s="65">
        <f>E751*100/C751</f>
        <v>6.1822257507121838</v>
      </c>
      <c r="H751" s="65">
        <f>(C751-133626)*100/133626</f>
        <v>-19.877119722209748</v>
      </c>
    </row>
    <row r="752" spans="1:8" ht="15.75">
      <c r="A752" s="62"/>
      <c r="B752" s="63"/>
      <c r="C752" s="189"/>
      <c r="D752" s="189"/>
      <c r="E752" s="189"/>
      <c r="F752" s="92"/>
      <c r="G752" s="92"/>
      <c r="H752" s="92"/>
    </row>
    <row r="753" spans="1:8" ht="15.75">
      <c r="A753" s="155"/>
      <c r="B753" s="176"/>
      <c r="C753" s="170" t="s">
        <v>84</v>
      </c>
      <c r="D753" s="169"/>
      <c r="E753" s="169"/>
      <c r="F753" s="169"/>
      <c r="G753" s="169"/>
      <c r="H753" s="171"/>
    </row>
    <row r="754" spans="1:8">
      <c r="A754" s="77"/>
      <c r="B754" s="238"/>
      <c r="C754" s="68"/>
      <c r="D754" s="94" t="s">
        <v>19</v>
      </c>
      <c r="E754" s="82"/>
      <c r="F754" s="82"/>
      <c r="G754" s="82"/>
      <c r="H754" s="88"/>
    </row>
    <row r="755" spans="1:8">
      <c r="A755" s="76" t="s">
        <v>85</v>
      </c>
      <c r="B755" s="95"/>
      <c r="C755" s="68"/>
      <c r="D755" s="78"/>
      <c r="E755" s="56"/>
      <c r="F755" s="138" t="s">
        <v>5</v>
      </c>
      <c r="G755" s="138" t="s">
        <v>1</v>
      </c>
      <c r="H755" s="139" t="s">
        <v>2</v>
      </c>
    </row>
    <row r="756" spans="1:8">
      <c r="A756" s="96" t="s">
        <v>20</v>
      </c>
      <c r="B756" s="97">
        <v>292772</v>
      </c>
      <c r="C756" s="68"/>
      <c r="D756" s="584" t="s">
        <v>22</v>
      </c>
      <c r="E756" s="585"/>
      <c r="F756" s="112">
        <v>0</v>
      </c>
      <c r="G756" s="112">
        <v>0</v>
      </c>
      <c r="H756" s="83">
        <v>0</v>
      </c>
    </row>
    <row r="757" spans="1:8">
      <c r="A757" s="81" t="s">
        <v>21</v>
      </c>
      <c r="B757" s="97">
        <v>14713</v>
      </c>
      <c r="C757" s="56"/>
      <c r="D757" s="584" t="s">
        <v>24</v>
      </c>
      <c r="E757" s="585"/>
      <c r="F757" s="112">
        <v>2</v>
      </c>
      <c r="G757" s="112">
        <v>0</v>
      </c>
      <c r="H757" s="83">
        <v>0</v>
      </c>
    </row>
    <row r="758" spans="1:8">
      <c r="A758" s="96" t="s">
        <v>23</v>
      </c>
      <c r="B758" s="126">
        <v>40197</v>
      </c>
      <c r="C758" s="56"/>
      <c r="D758" s="68"/>
      <c r="E758" s="68"/>
      <c r="F758" s="113"/>
      <c r="G758" s="113"/>
      <c r="H758" s="114"/>
    </row>
    <row r="759" spans="1:8">
      <c r="A759" s="70"/>
      <c r="B759" s="120"/>
      <c r="C759" s="56"/>
      <c r="D759" s="68"/>
      <c r="E759" s="68"/>
      <c r="F759" s="113"/>
      <c r="G759" s="113"/>
      <c r="H759" s="114"/>
    </row>
    <row r="760" spans="1:8">
      <c r="A760" s="81" t="s">
        <v>25</v>
      </c>
      <c r="B760" s="99">
        <f>B756/2</f>
        <v>146386</v>
      </c>
      <c r="C760" s="68"/>
      <c r="D760" s="68"/>
      <c r="E760" s="68"/>
      <c r="F760" s="113"/>
      <c r="G760" s="113"/>
      <c r="H760" s="114"/>
    </row>
    <row r="761" spans="1:8" ht="15.75">
      <c r="A761" s="182" t="s">
        <v>290</v>
      </c>
      <c r="B761" s="119" t="s">
        <v>303</v>
      </c>
      <c r="C761" s="56"/>
      <c r="D761" s="56"/>
      <c r="E761" s="56"/>
      <c r="F761" s="71"/>
      <c r="G761" s="71"/>
      <c r="H761" s="72"/>
    </row>
    <row r="762" spans="1:8" ht="15.75">
      <c r="A762" s="70"/>
      <c r="B762" s="56"/>
      <c r="C762" s="56"/>
      <c r="D762" s="56"/>
      <c r="E762" s="56"/>
      <c r="F762" s="71"/>
      <c r="G762" s="71"/>
      <c r="H762" s="72"/>
    </row>
    <row r="763" spans="1:8">
      <c r="A763" s="591" t="s">
        <v>26</v>
      </c>
      <c r="B763" s="179" t="s">
        <v>27</v>
      </c>
      <c r="C763" s="586" t="s">
        <v>79</v>
      </c>
      <c r="D763" s="586"/>
      <c r="E763" s="586"/>
      <c r="F763" s="587" t="s">
        <v>86</v>
      </c>
      <c r="G763" s="588" t="s">
        <v>87</v>
      </c>
      <c r="H763" s="581" t="s">
        <v>28</v>
      </c>
    </row>
    <row r="764" spans="1:8">
      <c r="A764" s="591"/>
      <c r="B764" s="180" t="s">
        <v>29</v>
      </c>
      <c r="C764" s="179" t="s">
        <v>5</v>
      </c>
      <c r="D764" s="179" t="s">
        <v>30</v>
      </c>
      <c r="E764" s="179" t="s">
        <v>31</v>
      </c>
      <c r="F764" s="587"/>
      <c r="G764" s="588"/>
      <c r="H764" s="581"/>
    </row>
    <row r="765" spans="1:8">
      <c r="A765" s="158"/>
      <c r="B765" s="107"/>
      <c r="C765" s="59"/>
      <c r="D765" s="59"/>
      <c r="E765" s="59"/>
      <c r="F765" s="122"/>
      <c r="G765" s="122"/>
      <c r="H765" s="172"/>
    </row>
    <row r="766" spans="1:8" ht="15.75">
      <c r="A766" s="62" t="s">
        <v>361</v>
      </c>
      <c r="B766" s="56" t="s">
        <v>169</v>
      </c>
      <c r="C766" s="67">
        <v>21671</v>
      </c>
      <c r="D766" s="67">
        <v>4311</v>
      </c>
      <c r="E766" s="67">
        <v>3178</v>
      </c>
      <c r="F766" s="60">
        <f>D766*100/C766</f>
        <v>19.892944488025471</v>
      </c>
      <c r="G766" s="60">
        <f>E766*100/C766</f>
        <v>14.664759355821143</v>
      </c>
      <c r="H766" s="65"/>
    </row>
    <row r="767" spans="1:8" ht="15.75">
      <c r="A767" s="56"/>
      <c r="B767" s="56" t="s">
        <v>170</v>
      </c>
      <c r="C767" s="67">
        <v>19292</v>
      </c>
      <c r="D767" s="67">
        <v>2859</v>
      </c>
      <c r="E767" s="67">
        <v>925</v>
      </c>
      <c r="F767" s="60">
        <f>D767*100/C767</f>
        <v>14.819614347916234</v>
      </c>
      <c r="G767" s="60">
        <f>E767*100/C767</f>
        <v>4.794733568318474</v>
      </c>
      <c r="H767" s="65"/>
    </row>
    <row r="768" spans="1:8" ht="15.75">
      <c r="A768" s="56"/>
      <c r="B768" s="436" t="s">
        <v>449</v>
      </c>
      <c r="C768" s="67"/>
      <c r="D768" s="67"/>
      <c r="E768" s="67"/>
      <c r="F768" s="60"/>
      <c r="G768" s="60"/>
      <c r="H768" s="65"/>
    </row>
    <row r="769" spans="1:8" ht="15.75">
      <c r="A769" s="56"/>
      <c r="B769" s="140" t="s">
        <v>450</v>
      </c>
      <c r="H769" s="65"/>
    </row>
    <row r="770" spans="1:8" ht="15.75">
      <c r="A770" s="56"/>
      <c r="B770" s="61" t="s">
        <v>451</v>
      </c>
      <c r="C770" s="217">
        <v>26311</v>
      </c>
      <c r="D770" s="217">
        <v>0</v>
      </c>
      <c r="E770" s="217">
        <v>3403</v>
      </c>
      <c r="F770" s="60">
        <f>D770*100/C770</f>
        <v>0</v>
      </c>
      <c r="G770" s="60">
        <f>E770*100/C770</f>
        <v>12.933753943217665</v>
      </c>
      <c r="H770" s="65"/>
    </row>
    <row r="771" spans="1:8" ht="15.75">
      <c r="A771" s="56"/>
      <c r="B771" s="62" t="s">
        <v>452</v>
      </c>
      <c r="C771" s="67"/>
      <c r="D771" s="67"/>
      <c r="E771" s="67"/>
      <c r="F771" s="60"/>
      <c r="G771" s="60"/>
      <c r="H771" s="434"/>
    </row>
    <row r="772" spans="1:8" ht="15.75">
      <c r="A772" s="56"/>
      <c r="B772" s="56" t="s">
        <v>453</v>
      </c>
      <c r="C772" s="67">
        <v>68010</v>
      </c>
      <c r="D772" s="67">
        <v>5884</v>
      </c>
      <c r="E772" s="67">
        <v>12602</v>
      </c>
      <c r="F772" s="60">
        <f>D772*100/C772</f>
        <v>8.651668872224672</v>
      </c>
      <c r="G772" s="60">
        <f>E772*100/C772</f>
        <v>18.529627995882958</v>
      </c>
      <c r="H772" s="434"/>
    </row>
    <row r="773" spans="1:8" ht="15.75">
      <c r="A773" s="56"/>
      <c r="B773" s="140" t="s">
        <v>775</v>
      </c>
      <c r="F773" s="60"/>
      <c r="G773" s="60"/>
      <c r="H773" s="434"/>
    </row>
    <row r="774" spans="1:8" ht="15.75">
      <c r="A774" s="56"/>
      <c r="B774" s="63" t="s">
        <v>8</v>
      </c>
      <c r="C774" s="64">
        <f>SUM(C766:C773)</f>
        <v>135284</v>
      </c>
      <c r="D774" s="64">
        <f>SUM(D766:D773)</f>
        <v>13054</v>
      </c>
      <c r="E774" s="64">
        <f>SUM(E766:E773)</f>
        <v>20108</v>
      </c>
      <c r="F774" s="65">
        <f>D774*100/C774</f>
        <v>9.6493302977440045</v>
      </c>
      <c r="G774" s="65">
        <f>E774*100/C774</f>
        <v>14.863546317376779</v>
      </c>
      <c r="H774" s="65">
        <f>(C774-146386)*100/146386</f>
        <v>-7.5840585848373481</v>
      </c>
    </row>
    <row r="775" spans="1:8">
      <c r="A775" s="158"/>
      <c r="B775" s="107"/>
      <c r="C775" s="59"/>
      <c r="D775" s="59"/>
      <c r="E775" s="59"/>
      <c r="F775" s="122"/>
      <c r="G775" s="122"/>
      <c r="H775" s="172"/>
    </row>
    <row r="776" spans="1:8" ht="15.75">
      <c r="A776" s="62" t="s">
        <v>362</v>
      </c>
      <c r="B776" s="56" t="s">
        <v>103</v>
      </c>
      <c r="C776" s="67">
        <v>50356</v>
      </c>
      <c r="D776" s="67">
        <v>2</v>
      </c>
      <c r="E776" s="67">
        <v>5933</v>
      </c>
      <c r="F776" s="60">
        <f t="shared" ref="F776" si="176">D776*100/C776</f>
        <v>3.971721344030503E-3</v>
      </c>
      <c r="G776" s="60">
        <f t="shared" ref="G776" si="177">E776*100/C776</f>
        <v>11.782111367066486</v>
      </c>
      <c r="H776" s="65"/>
    </row>
    <row r="777" spans="1:8" ht="15.75">
      <c r="A777" s="62"/>
      <c r="B777" s="56" t="s">
        <v>167</v>
      </c>
      <c r="C777" s="67">
        <v>26645</v>
      </c>
      <c r="D777" s="67">
        <v>0</v>
      </c>
      <c r="E777" s="67">
        <v>2605</v>
      </c>
      <c r="F777" s="60">
        <f t="shared" ref="F777" si="178">D777*100/C777</f>
        <v>0</v>
      </c>
      <c r="G777" s="60">
        <f t="shared" ref="G777" si="179">E777*100/C777</f>
        <v>9.7766935635203609</v>
      </c>
      <c r="H777" s="65"/>
    </row>
    <row r="778" spans="1:8" ht="15.75">
      <c r="A778" s="62"/>
      <c r="B778" s="56" t="s">
        <v>168</v>
      </c>
      <c r="C778" s="67">
        <v>19335</v>
      </c>
      <c r="D778" s="67">
        <v>0</v>
      </c>
      <c r="E778" s="67">
        <v>860</v>
      </c>
      <c r="F778" s="60">
        <f>D778*100/C778</f>
        <v>0</v>
      </c>
      <c r="G778" s="60">
        <f>E778*100/C778</f>
        <v>4.4478924230669774</v>
      </c>
      <c r="H778" s="65"/>
    </row>
    <row r="779" spans="1:8" ht="15.75">
      <c r="A779" s="62"/>
      <c r="B779" s="56" t="s">
        <v>610</v>
      </c>
      <c r="C779" s="67">
        <v>44670</v>
      </c>
      <c r="D779" s="67">
        <v>1401</v>
      </c>
      <c r="E779" s="67">
        <v>7113</v>
      </c>
      <c r="F779" s="60">
        <f>D779*100/C779</f>
        <v>3.1363331094694424</v>
      </c>
      <c r="G779" s="60">
        <f>E779*100/C779</f>
        <v>15.923438549361988</v>
      </c>
      <c r="H779" s="434"/>
    </row>
    <row r="780" spans="1:8" ht="15.75">
      <c r="A780" s="62"/>
      <c r="B780" s="436" t="s">
        <v>449</v>
      </c>
      <c r="C780" s="67"/>
      <c r="D780" s="67"/>
      <c r="E780" s="67"/>
      <c r="F780" s="60"/>
      <c r="G780" s="60"/>
      <c r="H780" s="434"/>
    </row>
    <row r="781" spans="1:8" ht="15.75">
      <c r="A781" s="62"/>
      <c r="B781" s="61" t="s">
        <v>451</v>
      </c>
      <c r="C781" s="217">
        <v>10003</v>
      </c>
      <c r="D781" s="217">
        <v>0</v>
      </c>
      <c r="E781" s="217">
        <v>658</v>
      </c>
      <c r="F781" s="60">
        <f t="shared" ref="F781" si="180">D781*100/C781</f>
        <v>0</v>
      </c>
      <c r="G781" s="60">
        <f t="shared" ref="G781" si="181">E781*100/C781</f>
        <v>6.5780265920223933</v>
      </c>
      <c r="H781" s="434"/>
    </row>
    <row r="782" spans="1:8" ht="15.75">
      <c r="A782" s="62"/>
      <c r="B782" s="62" t="s">
        <v>452</v>
      </c>
      <c r="C782" s="67"/>
      <c r="D782" s="67"/>
      <c r="E782" s="67"/>
      <c r="F782" s="60"/>
      <c r="G782" s="60"/>
      <c r="H782" s="434"/>
    </row>
    <row r="783" spans="1:8" ht="15.75">
      <c r="A783" s="62"/>
      <c r="B783" s="140" t="s">
        <v>775</v>
      </c>
      <c r="C783" s="217">
        <v>6479</v>
      </c>
      <c r="D783" s="217">
        <v>256</v>
      </c>
      <c r="E783" s="217">
        <v>2920</v>
      </c>
      <c r="F783" s="60">
        <f t="shared" ref="F783" si="182">D783*100/C783</f>
        <v>3.9512270412100632</v>
      </c>
      <c r="G783" s="60">
        <f t="shared" ref="G783" si="183">E783*100/C783</f>
        <v>45.068683438802282</v>
      </c>
      <c r="H783" s="434"/>
    </row>
    <row r="784" spans="1:8" ht="15.75">
      <c r="A784" s="62"/>
      <c r="B784" s="56"/>
      <c r="C784" s="67"/>
      <c r="D784" s="67"/>
      <c r="E784" s="67"/>
      <c r="F784" s="60"/>
      <c r="G784" s="60"/>
      <c r="H784" s="65"/>
    </row>
    <row r="785" spans="1:8" ht="15.75">
      <c r="A785" s="62"/>
      <c r="B785" s="63" t="s">
        <v>8</v>
      </c>
      <c r="C785" s="64">
        <f>SUM(C776:C783)</f>
        <v>157488</v>
      </c>
      <c r="D785" s="64">
        <f t="shared" ref="D785:E785" si="184">SUM(D776:D783)</f>
        <v>1659</v>
      </c>
      <c r="E785" s="64">
        <f t="shared" si="184"/>
        <v>20089</v>
      </c>
      <c r="F785" s="65">
        <f>D785*100/C785</f>
        <v>1.0534135934166413</v>
      </c>
      <c r="G785" s="65">
        <f>E785*100/C785</f>
        <v>12.755892512445392</v>
      </c>
      <c r="H785" s="65">
        <f>(C785-146386)*100/146386</f>
        <v>7.5840585848373481</v>
      </c>
    </row>
    <row r="787" spans="1:8" ht="15.75">
      <c r="A787" s="77"/>
      <c r="B787" s="273"/>
      <c r="C787" s="255" t="s">
        <v>124</v>
      </c>
      <c r="D787" s="254"/>
      <c r="E787" s="254"/>
      <c r="F787" s="254"/>
      <c r="G787" s="254"/>
      <c r="H787" s="256"/>
    </row>
    <row r="788" spans="1:8">
      <c r="A788" s="77"/>
      <c r="B788" s="238"/>
      <c r="C788" s="68"/>
      <c r="D788" s="257" t="s">
        <v>19</v>
      </c>
      <c r="E788" s="185"/>
      <c r="F788" s="185"/>
      <c r="G788" s="185"/>
      <c r="H788" s="258"/>
    </row>
    <row r="789" spans="1:8">
      <c r="A789" s="76" t="s">
        <v>85</v>
      </c>
      <c r="B789" s="226"/>
      <c r="C789" s="68"/>
      <c r="D789" s="259"/>
      <c r="E789" s="56"/>
      <c r="F789" s="227" t="s">
        <v>5</v>
      </c>
      <c r="G789" s="227" t="s">
        <v>1</v>
      </c>
      <c r="H789" s="228" t="s">
        <v>2</v>
      </c>
    </row>
    <row r="790" spans="1:8">
      <c r="A790" s="261" t="s">
        <v>20</v>
      </c>
      <c r="B790" s="262">
        <v>314667</v>
      </c>
      <c r="C790" s="68"/>
      <c r="D790" s="596" t="s">
        <v>22</v>
      </c>
      <c r="E790" s="597"/>
      <c r="F790" s="267">
        <v>0</v>
      </c>
      <c r="G790" s="267">
        <v>0</v>
      </c>
      <c r="H790" s="263">
        <v>0</v>
      </c>
    </row>
    <row r="791" spans="1:8">
      <c r="A791" s="133" t="s">
        <v>21</v>
      </c>
      <c r="B791" s="264">
        <v>37757</v>
      </c>
      <c r="C791" s="56"/>
      <c r="D791" s="596" t="s">
        <v>24</v>
      </c>
      <c r="E791" s="597"/>
      <c r="F791" s="267">
        <v>3</v>
      </c>
      <c r="G791" s="267">
        <v>0</v>
      </c>
      <c r="H791" s="263">
        <v>1</v>
      </c>
    </row>
    <row r="792" spans="1:8">
      <c r="A792" s="133" t="s">
        <v>23</v>
      </c>
      <c r="B792" s="115">
        <v>88365</v>
      </c>
      <c r="C792" s="56"/>
      <c r="D792" s="68"/>
      <c r="E792" s="68"/>
      <c r="F792" s="113"/>
      <c r="G792" s="113"/>
      <c r="H792" s="114"/>
    </row>
    <row r="793" spans="1:8">
      <c r="A793" s="70"/>
      <c r="B793" s="268"/>
      <c r="C793" s="56"/>
      <c r="D793" s="68"/>
      <c r="E793" s="56"/>
      <c r="F793" s="71"/>
      <c r="G793" s="71"/>
      <c r="H793" s="114"/>
    </row>
    <row r="794" spans="1:8">
      <c r="A794" s="133" t="s">
        <v>25</v>
      </c>
      <c r="B794" s="99">
        <f>B790/3</f>
        <v>104889</v>
      </c>
      <c r="C794" s="68"/>
      <c r="D794" s="68"/>
      <c r="E794" s="68"/>
      <c r="F794" s="113"/>
      <c r="G794" s="113"/>
      <c r="H794" s="114"/>
    </row>
    <row r="795" spans="1:8" ht="28.5" customHeight="1">
      <c r="A795" s="182" t="s">
        <v>290</v>
      </c>
      <c r="B795" s="86" t="s">
        <v>297</v>
      </c>
      <c r="C795" s="63"/>
      <c r="D795" s="63"/>
      <c r="E795" s="63"/>
      <c r="F795" s="92"/>
      <c r="G795" s="92"/>
      <c r="H795" s="72"/>
    </row>
    <row r="796" spans="1:8">
      <c r="A796" s="70"/>
      <c r="B796" s="56"/>
      <c r="C796" s="56"/>
      <c r="D796" s="56"/>
      <c r="E796" s="56"/>
      <c r="F796" s="56"/>
      <c r="G796" s="56"/>
      <c r="H796" s="57"/>
    </row>
    <row r="797" spans="1:8">
      <c r="A797" s="591" t="s">
        <v>26</v>
      </c>
      <c r="B797" s="249" t="s">
        <v>27</v>
      </c>
      <c r="C797" s="586" t="s">
        <v>79</v>
      </c>
      <c r="D797" s="586"/>
      <c r="E797" s="586"/>
      <c r="F797" s="587" t="s">
        <v>86</v>
      </c>
      <c r="G797" s="588" t="s">
        <v>87</v>
      </c>
      <c r="H797" s="581" t="s">
        <v>28</v>
      </c>
    </row>
    <row r="798" spans="1:8" ht="15" customHeight="1">
      <c r="A798" s="591"/>
      <c r="B798" s="250" t="s">
        <v>29</v>
      </c>
      <c r="C798" s="249" t="s">
        <v>5</v>
      </c>
      <c r="D798" s="249" t="s">
        <v>30</v>
      </c>
      <c r="E798" s="249" t="s">
        <v>31</v>
      </c>
      <c r="F798" s="587"/>
      <c r="G798" s="588"/>
      <c r="H798" s="581"/>
    </row>
    <row r="799" spans="1:8">
      <c r="A799" s="158"/>
      <c r="B799" s="107"/>
      <c r="C799" s="59"/>
      <c r="D799" s="59"/>
      <c r="E799" s="59"/>
      <c r="F799" s="122"/>
      <c r="G799" s="122"/>
      <c r="H799" s="172"/>
    </row>
    <row r="800" spans="1:8" ht="15.75">
      <c r="A800" s="62" t="s">
        <v>642</v>
      </c>
      <c r="B800" s="56" t="s">
        <v>171</v>
      </c>
      <c r="C800" s="67">
        <v>61785</v>
      </c>
      <c r="D800" s="67">
        <v>319</v>
      </c>
      <c r="E800" s="67">
        <v>17276</v>
      </c>
      <c r="F800" s="60">
        <f t="shared" ref="F800:F801" si="185">D800*100/C800</f>
        <v>0.51630654689649591</v>
      </c>
      <c r="G800" s="60">
        <f t="shared" ref="G800:G801" si="186">E800*100/C800</f>
        <v>27.961479323460388</v>
      </c>
      <c r="H800" s="67"/>
    </row>
    <row r="801" spans="1:8" ht="15.75">
      <c r="A801" s="62"/>
      <c r="B801" s="56" t="s">
        <v>172</v>
      </c>
      <c r="C801" s="67">
        <v>44260</v>
      </c>
      <c r="D801" s="67">
        <v>809</v>
      </c>
      <c r="E801" s="67">
        <v>19412</v>
      </c>
      <c r="F801" s="60">
        <f t="shared" si="185"/>
        <v>1.8278355173971983</v>
      </c>
      <c r="G801" s="60">
        <f t="shared" si="186"/>
        <v>43.859014911884323</v>
      </c>
      <c r="H801" s="67"/>
    </row>
    <row r="802" spans="1:8" ht="15.75">
      <c r="A802" s="62"/>
      <c r="B802" s="62" t="s">
        <v>348</v>
      </c>
      <c r="C802" s="67"/>
      <c r="D802" s="67"/>
      <c r="E802" s="67"/>
      <c r="F802" s="60"/>
      <c r="G802" s="60"/>
      <c r="H802" s="67"/>
    </row>
    <row r="803" spans="1:8" ht="15.75">
      <c r="A803" s="62"/>
      <c r="B803" s="56" t="s">
        <v>350</v>
      </c>
      <c r="C803" s="67">
        <v>20039</v>
      </c>
      <c r="D803" s="67">
        <v>534</v>
      </c>
      <c r="E803" s="67">
        <v>12827</v>
      </c>
      <c r="F803" s="60">
        <f t="shared" ref="F803" si="187">D803*100/C803</f>
        <v>2.664803632915814</v>
      </c>
      <c r="G803" s="60">
        <f t="shared" ref="G803" si="188">E803*100/C803</f>
        <v>64.01018014871002</v>
      </c>
      <c r="H803" s="67"/>
    </row>
    <row r="804" spans="1:8" ht="15.75">
      <c r="A804" s="62"/>
      <c r="B804" s="56" t="s">
        <v>349</v>
      </c>
      <c r="C804" s="67"/>
      <c r="D804" s="67"/>
      <c r="E804" s="67"/>
      <c r="F804" s="60"/>
      <c r="G804" s="60"/>
      <c r="H804" s="67"/>
    </row>
    <row r="805" spans="1:8" ht="15.75">
      <c r="A805" s="62"/>
      <c r="B805" s="56"/>
      <c r="C805" s="67"/>
      <c r="D805" s="67"/>
      <c r="E805" s="67"/>
      <c r="F805" s="60"/>
      <c r="G805" s="60"/>
      <c r="H805" s="67"/>
    </row>
    <row r="806" spans="1:8" ht="15.75">
      <c r="A806" s="62"/>
      <c r="B806" s="63" t="s">
        <v>8</v>
      </c>
      <c r="C806" s="64">
        <f>SUM(C800:C803)</f>
        <v>126084</v>
      </c>
      <c r="D806" s="64">
        <f t="shared" ref="D806:E806" si="189">SUM(D800:D803)</f>
        <v>1662</v>
      </c>
      <c r="E806" s="64">
        <f t="shared" si="189"/>
        <v>49515</v>
      </c>
      <c r="F806" s="65">
        <f>D806*100/C806</f>
        <v>1.3181688398210716</v>
      </c>
      <c r="G806" s="65">
        <f>E806*100/C806</f>
        <v>39.27143808889312</v>
      </c>
      <c r="H806" s="65">
        <f>(C806-104889)*100/104889</f>
        <v>20.207076051826217</v>
      </c>
    </row>
    <row r="807" spans="1:8" ht="15.75">
      <c r="A807" s="62"/>
      <c r="B807" s="63"/>
      <c r="C807" s="64"/>
      <c r="D807" s="64"/>
      <c r="E807" s="64"/>
      <c r="F807" s="65"/>
      <c r="G807" s="65"/>
      <c r="H807" s="65"/>
    </row>
    <row r="808" spans="1:8" ht="15.75">
      <c r="A808" s="62" t="s">
        <v>363</v>
      </c>
      <c r="B808" s="56" t="s">
        <v>175</v>
      </c>
      <c r="C808" s="67">
        <v>35029</v>
      </c>
      <c r="D808" s="67">
        <v>6647</v>
      </c>
      <c r="E808" s="67">
        <v>5691</v>
      </c>
      <c r="F808" s="60">
        <f t="shared" ref="F808:F809" si="190">D808*100/C808</f>
        <v>18.975705843729482</v>
      </c>
      <c r="G808" s="60">
        <f t="shared" ref="G808:G809" si="191">E808*100/C808</f>
        <v>16.246538582317509</v>
      </c>
      <c r="H808" s="67"/>
    </row>
    <row r="809" spans="1:8" ht="15.75">
      <c r="A809" s="62"/>
      <c r="B809" s="56" t="s">
        <v>177</v>
      </c>
      <c r="C809" s="67">
        <v>22044</v>
      </c>
      <c r="D809" s="67">
        <v>2390</v>
      </c>
      <c r="E809" s="67">
        <v>10104</v>
      </c>
      <c r="F809" s="60">
        <f t="shared" si="190"/>
        <v>10.841952458718925</v>
      </c>
      <c r="G809" s="60">
        <f t="shared" si="191"/>
        <v>45.83560152422428</v>
      </c>
      <c r="H809" s="67"/>
    </row>
    <row r="810" spans="1:8" ht="15.75">
      <c r="A810" s="62"/>
      <c r="B810" s="56" t="s">
        <v>173</v>
      </c>
      <c r="C810" s="67">
        <v>17812</v>
      </c>
      <c r="D810" s="67">
        <v>2374</v>
      </c>
      <c r="E810" s="67">
        <v>3514</v>
      </c>
      <c r="F810" s="60">
        <f t="shared" ref="F810" si="192">D810*100/C810</f>
        <v>13.32809342016618</v>
      </c>
      <c r="G810" s="60">
        <f t="shared" ref="G810" si="193">E810*100/C810</f>
        <v>19.728273074331913</v>
      </c>
      <c r="H810" s="67"/>
    </row>
    <row r="811" spans="1:8" ht="15.75">
      <c r="A811" s="56"/>
      <c r="B811" s="89" t="s">
        <v>344</v>
      </c>
      <c r="C811" s="67"/>
      <c r="D811" s="67"/>
      <c r="E811" s="67"/>
      <c r="F811" s="60"/>
      <c r="G811" s="60"/>
      <c r="H811" s="67"/>
    </row>
    <row r="812" spans="1:8">
      <c r="A812" s="56"/>
      <c r="B812" s="56" t="s">
        <v>345</v>
      </c>
      <c r="C812" s="67">
        <v>36067</v>
      </c>
      <c r="D812" s="67">
        <v>7069</v>
      </c>
      <c r="E812" s="67">
        <v>6701</v>
      </c>
      <c r="F812" s="60">
        <f t="shared" ref="F812" si="194">D812*100/C812</f>
        <v>19.599634014473065</v>
      </c>
      <c r="G812" s="60">
        <f t="shared" ref="G812" si="195">E812*100/C812</f>
        <v>18.579310727257603</v>
      </c>
      <c r="H812" s="67"/>
    </row>
    <row r="813" spans="1:8">
      <c r="A813" s="56"/>
      <c r="B813" s="61" t="s">
        <v>811</v>
      </c>
      <c r="C813" s="67"/>
      <c r="D813" s="67"/>
      <c r="E813" s="67"/>
      <c r="F813" s="60"/>
      <c r="G813" s="60"/>
      <c r="H813" s="67"/>
    </row>
    <row r="814" spans="1:8">
      <c r="A814" s="56"/>
      <c r="B814" s="61" t="s">
        <v>346</v>
      </c>
      <c r="C814" s="67"/>
      <c r="D814" s="67"/>
      <c r="E814" s="67"/>
      <c r="F814" s="60"/>
      <c r="G814" s="60"/>
      <c r="H814" s="67"/>
    </row>
    <row r="815" spans="1:8">
      <c r="A815" s="56"/>
      <c r="B815" s="61" t="s">
        <v>347</v>
      </c>
      <c r="C815" s="67"/>
      <c r="D815" s="67"/>
      <c r="E815" s="67"/>
      <c r="F815" s="60"/>
      <c r="G815" s="60"/>
      <c r="H815" s="67"/>
    </row>
    <row r="816" spans="1:8" ht="15.75">
      <c r="A816" s="56"/>
      <c r="B816" s="62" t="s">
        <v>348</v>
      </c>
      <c r="C816" s="67"/>
      <c r="D816" s="67"/>
      <c r="E816" s="67"/>
      <c r="F816" s="60"/>
      <c r="G816" s="60"/>
      <c r="H816" s="67"/>
    </row>
    <row r="817" spans="1:8">
      <c r="A817" s="56"/>
      <c r="B817" s="56" t="s">
        <v>349</v>
      </c>
      <c r="C817" s="295">
        <v>3947</v>
      </c>
      <c r="D817" s="295">
        <v>143</v>
      </c>
      <c r="E817" s="295">
        <v>1756</v>
      </c>
      <c r="F817" s="60">
        <f t="shared" ref="F817" si="196">D817*100/C817</f>
        <v>3.6230048137826198</v>
      </c>
      <c r="G817" s="60">
        <f t="shared" ref="G817" si="197">E817*100/C817</f>
        <v>44.489485685330628</v>
      </c>
      <c r="H817" s="67"/>
    </row>
    <row r="818" spans="1:8">
      <c r="A818" s="56"/>
      <c r="B818" s="56"/>
      <c r="C818" s="67"/>
      <c r="D818" s="67"/>
      <c r="E818" s="67"/>
      <c r="F818" s="60"/>
      <c r="G818" s="60"/>
      <c r="H818" s="67"/>
    </row>
    <row r="819" spans="1:8" ht="15.75">
      <c r="A819" s="56"/>
      <c r="B819" s="63" t="s">
        <v>8</v>
      </c>
      <c r="C819" s="64">
        <f>SUM(C808:C817)</f>
        <v>114899</v>
      </c>
      <c r="D819" s="64">
        <f t="shared" ref="D819:E819" si="198">SUM(D808:D817)</f>
        <v>18623</v>
      </c>
      <c r="E819" s="64">
        <f t="shared" si="198"/>
        <v>27766</v>
      </c>
      <c r="F819" s="65">
        <f>D819*100/C819</f>
        <v>16.208148025657316</v>
      </c>
      <c r="G819" s="65">
        <f>E819*100/C819</f>
        <v>24.165571501927779</v>
      </c>
      <c r="H819" s="65">
        <f>(C819-104889)*100/104889</f>
        <v>9.5434220938325272</v>
      </c>
    </row>
    <row r="820" spans="1:8" ht="15.75">
      <c r="A820" s="56"/>
      <c r="B820" s="63"/>
      <c r="C820" s="64"/>
      <c r="D820" s="64"/>
      <c r="E820" s="64"/>
      <c r="F820" s="65"/>
      <c r="G820" s="65"/>
      <c r="H820" s="65"/>
    </row>
    <row r="821" spans="1:8" ht="15.75">
      <c r="A821" s="62" t="s">
        <v>364</v>
      </c>
      <c r="B821" s="56" t="s">
        <v>174</v>
      </c>
      <c r="C821" s="67">
        <v>47006</v>
      </c>
      <c r="D821" s="67">
        <v>12569</v>
      </c>
      <c r="E821" s="67">
        <v>4157</v>
      </c>
      <c r="F821" s="60">
        <f>D821*100/C821</f>
        <v>26.739139684295623</v>
      </c>
      <c r="G821" s="60">
        <f>E821*100/C821</f>
        <v>8.8435518869931506</v>
      </c>
      <c r="H821" s="67"/>
    </row>
    <row r="822" spans="1:8" ht="15.75">
      <c r="A822" s="62"/>
      <c r="B822" s="56" t="s">
        <v>176</v>
      </c>
      <c r="C822" s="67">
        <v>14435</v>
      </c>
      <c r="D822" s="67">
        <v>2317</v>
      </c>
      <c r="E822" s="67">
        <v>2580</v>
      </c>
      <c r="F822" s="60">
        <f>D822*100/C822</f>
        <v>16.051264288188431</v>
      </c>
      <c r="G822" s="60">
        <f>E822*100/C822</f>
        <v>17.873224800831313</v>
      </c>
      <c r="H822" s="67"/>
    </row>
    <row r="823" spans="1:8" ht="15.75">
      <c r="A823"/>
      <c r="B823" s="89" t="s">
        <v>344</v>
      </c>
      <c r="H823"/>
    </row>
    <row r="824" spans="1:8" ht="15.75">
      <c r="A824"/>
      <c r="B824" s="61" t="s">
        <v>811</v>
      </c>
      <c r="C824" s="216">
        <v>4608</v>
      </c>
      <c r="D824" s="216">
        <v>1037</v>
      </c>
      <c r="E824" s="216">
        <v>1568</v>
      </c>
      <c r="F824" s="60">
        <f>D824*100/C824</f>
        <v>22.504340277777779</v>
      </c>
      <c r="G824" s="60">
        <f>E824*100/C824</f>
        <v>34.027777777777779</v>
      </c>
      <c r="H824"/>
    </row>
    <row r="825" spans="1:8" ht="15.75">
      <c r="A825"/>
      <c r="B825" s="61" t="s">
        <v>346</v>
      </c>
      <c r="C825" s="216">
        <v>3327</v>
      </c>
      <c r="D825" s="216">
        <v>700</v>
      </c>
      <c r="E825" s="216">
        <v>1279</v>
      </c>
      <c r="F825" s="60">
        <f t="shared" ref="F825:F826" si="199">D825*100/C825</f>
        <v>21.039975954313196</v>
      </c>
      <c r="G825" s="60">
        <f t="shared" ref="G825:G826" si="200">E825*100/C825</f>
        <v>38.44304177938082</v>
      </c>
      <c r="H825"/>
    </row>
    <row r="826" spans="1:8" ht="15.75">
      <c r="A826"/>
      <c r="B826" s="61" t="s">
        <v>347</v>
      </c>
      <c r="C826" s="295">
        <v>4308</v>
      </c>
      <c r="D826" s="295">
        <v>849</v>
      </c>
      <c r="E826" s="295">
        <v>1500</v>
      </c>
      <c r="F826" s="60">
        <f t="shared" si="199"/>
        <v>19.707520891364904</v>
      </c>
      <c r="G826" s="60">
        <f t="shared" si="200"/>
        <v>34.818941504178269</v>
      </c>
      <c r="H826"/>
    </row>
    <row r="827" spans="1:8" ht="15.75">
      <c r="A827"/>
      <c r="B827" s="56"/>
      <c r="C827" s="67"/>
      <c r="D827" s="67"/>
      <c r="E827" s="67"/>
      <c r="F827" s="60"/>
      <c r="G827" s="60"/>
      <c r="H827"/>
    </row>
    <row r="828" spans="1:8" ht="15.75">
      <c r="A828" s="62"/>
      <c r="B828" s="63" t="s">
        <v>8</v>
      </c>
      <c r="C828" s="64">
        <f>SUM(C821:C826)</f>
        <v>73684</v>
      </c>
      <c r="D828" s="64">
        <f t="shared" ref="D828:E828" si="201">SUM(D821:D826)</f>
        <v>17472</v>
      </c>
      <c r="E828" s="64">
        <f t="shared" si="201"/>
        <v>11084</v>
      </c>
      <c r="F828" s="65">
        <f>D828*100/C828</f>
        <v>23.712067748764998</v>
      </c>
      <c r="G828" s="65">
        <f>E828*100/C828</f>
        <v>15.042614407469735</v>
      </c>
      <c r="H828" s="65">
        <f>(C828-104889)*100/104889</f>
        <v>-29.750498145658742</v>
      </c>
    </row>
    <row r="829" spans="1:8" ht="15.75">
      <c r="A829" s="56"/>
      <c r="B829" s="63"/>
      <c r="C829" s="64"/>
      <c r="D829" s="64"/>
      <c r="E829" s="64"/>
      <c r="F829" s="65"/>
      <c r="G829" s="65"/>
      <c r="H829" s="65"/>
    </row>
    <row r="830" spans="1:8">
      <c r="A830" s="56"/>
      <c r="B830" s="56"/>
      <c r="C830" s="56"/>
      <c r="D830" s="56"/>
      <c r="E830" s="56"/>
      <c r="F830" s="56"/>
      <c r="G830" s="56"/>
      <c r="H830" s="56"/>
    </row>
    <row r="831" spans="1:8">
      <c r="A831" s="56"/>
      <c r="B831" s="56"/>
      <c r="C831" s="56"/>
      <c r="D831" s="56"/>
      <c r="E831" s="56"/>
      <c r="F831" s="56"/>
      <c r="G831" s="56"/>
      <c r="H831" s="56"/>
    </row>
    <row r="832" spans="1:8" ht="15.75">
      <c r="A832" s="155"/>
      <c r="B832" s="177"/>
      <c r="C832" s="177" t="s">
        <v>123</v>
      </c>
      <c r="D832" s="177"/>
      <c r="E832" s="177"/>
      <c r="F832" s="177"/>
      <c r="G832" s="177"/>
      <c r="H832" s="177"/>
    </row>
    <row r="833" spans="1:8">
      <c r="A833" s="77"/>
      <c r="B833" s="243"/>
      <c r="C833" s="68"/>
      <c r="D833" s="73" t="s">
        <v>19</v>
      </c>
      <c r="E833" s="74"/>
      <c r="F833" s="74"/>
      <c r="G833" s="74"/>
      <c r="H833" s="75"/>
    </row>
    <row r="834" spans="1:8">
      <c r="A834" s="76" t="s">
        <v>85</v>
      </c>
      <c r="B834" s="95"/>
      <c r="C834" s="68"/>
      <c r="D834" s="78"/>
      <c r="E834" s="56"/>
      <c r="F834" s="138" t="s">
        <v>5</v>
      </c>
      <c r="G834" s="138" t="s">
        <v>1</v>
      </c>
      <c r="H834" s="139" t="s">
        <v>2</v>
      </c>
    </row>
    <row r="835" spans="1:8">
      <c r="A835" s="96" t="s">
        <v>20</v>
      </c>
      <c r="B835" s="97">
        <v>557689</v>
      </c>
      <c r="C835" s="68"/>
      <c r="D835" s="584" t="s">
        <v>22</v>
      </c>
      <c r="E835" s="585"/>
      <c r="F835" s="112">
        <v>6</v>
      </c>
      <c r="G835" s="112">
        <v>1</v>
      </c>
      <c r="H835" s="83">
        <v>0</v>
      </c>
    </row>
    <row r="836" spans="1:8">
      <c r="A836" s="96" t="s">
        <v>21</v>
      </c>
      <c r="B836" s="97">
        <v>139217</v>
      </c>
      <c r="C836" s="56"/>
      <c r="D836" s="584" t="s">
        <v>24</v>
      </c>
      <c r="E836" s="585"/>
      <c r="F836" s="112">
        <v>4</v>
      </c>
      <c r="G836" s="112">
        <v>1</v>
      </c>
      <c r="H836" s="83">
        <v>0</v>
      </c>
    </row>
    <row r="837" spans="1:8">
      <c r="A837" s="96" t="s">
        <v>23</v>
      </c>
      <c r="B837" s="97">
        <v>56696</v>
      </c>
      <c r="C837" s="56"/>
      <c r="D837" s="68"/>
      <c r="E837" s="68"/>
      <c r="F837" s="113"/>
      <c r="G837" s="113"/>
      <c r="H837" s="114"/>
    </row>
    <row r="838" spans="1:8">
      <c r="A838" s="70"/>
      <c r="B838" s="98"/>
      <c r="C838" s="56"/>
      <c r="D838" s="68"/>
      <c r="E838" s="56"/>
      <c r="F838" s="71"/>
      <c r="G838" s="71"/>
      <c r="H838" s="114"/>
    </row>
    <row r="839" spans="1:8">
      <c r="A839" s="81" t="s">
        <v>25</v>
      </c>
      <c r="B839" s="99">
        <f>B835/4</f>
        <v>139422.25</v>
      </c>
      <c r="C839" s="68"/>
      <c r="D839" s="68"/>
      <c r="E839" s="68"/>
      <c r="F839" s="113"/>
      <c r="G839" s="113"/>
      <c r="H839" s="114"/>
    </row>
    <row r="840" spans="1:8">
      <c r="A840" s="182" t="s">
        <v>290</v>
      </c>
      <c r="B840" s="119" t="s">
        <v>304</v>
      </c>
      <c r="C840" s="56"/>
      <c r="D840" s="56"/>
      <c r="E840" s="56"/>
      <c r="F840" s="56"/>
      <c r="G840" s="56"/>
      <c r="H840" s="57"/>
    </row>
    <row r="841" spans="1:8">
      <c r="A841" s="70"/>
      <c r="B841" s="56"/>
      <c r="C841" s="56"/>
      <c r="D841" s="56"/>
      <c r="E841" s="56"/>
      <c r="F841" s="56"/>
      <c r="G841" s="56"/>
      <c r="H841" s="57"/>
    </row>
    <row r="842" spans="1:8">
      <c r="A842" s="591" t="s">
        <v>26</v>
      </c>
      <c r="B842" s="179" t="s">
        <v>27</v>
      </c>
      <c r="C842" s="586" t="s">
        <v>79</v>
      </c>
      <c r="D842" s="586"/>
      <c r="E842" s="586"/>
      <c r="F842" s="587" t="s">
        <v>86</v>
      </c>
      <c r="G842" s="588" t="s">
        <v>87</v>
      </c>
      <c r="H842" s="581" t="s">
        <v>28</v>
      </c>
    </row>
    <row r="843" spans="1:8">
      <c r="A843" s="591"/>
      <c r="B843" s="180" t="s">
        <v>29</v>
      </c>
      <c r="C843" s="179" t="s">
        <v>5</v>
      </c>
      <c r="D843" s="179" t="s">
        <v>30</v>
      </c>
      <c r="E843" s="179" t="s">
        <v>31</v>
      </c>
      <c r="F843" s="587"/>
      <c r="G843" s="588"/>
      <c r="H843" s="581"/>
    </row>
    <row r="844" spans="1:8">
      <c r="A844" s="158"/>
      <c r="B844" s="107"/>
      <c r="C844" s="59"/>
      <c r="D844" s="59"/>
      <c r="E844" s="59"/>
      <c r="F844" s="122"/>
      <c r="G844" s="122"/>
      <c r="H844" s="172"/>
    </row>
    <row r="845" spans="1:8" ht="15.75">
      <c r="A845" s="62" t="s">
        <v>464</v>
      </c>
      <c r="B845" s="56" t="s">
        <v>189</v>
      </c>
      <c r="C845" s="67">
        <v>19067</v>
      </c>
      <c r="D845" s="67">
        <v>5061</v>
      </c>
      <c r="E845" s="67">
        <v>1169</v>
      </c>
      <c r="F845" s="60">
        <f t="shared" ref="F845" si="202">D845*100/C845</f>
        <v>26.543242251009598</v>
      </c>
      <c r="G845" s="60">
        <f t="shared" ref="G845" si="203">E845*100/C845</f>
        <v>6.1310116955997271</v>
      </c>
      <c r="H845" s="65"/>
    </row>
    <row r="846" spans="1:8" ht="15.75">
      <c r="A846" s="62"/>
      <c r="B846" s="56" t="s">
        <v>190</v>
      </c>
      <c r="C846" s="67">
        <v>27972</v>
      </c>
      <c r="D846" s="67">
        <v>6130</v>
      </c>
      <c r="E846" s="67">
        <v>4247</v>
      </c>
      <c r="F846" s="60">
        <f t="shared" ref="F846" si="204">D846*100/C846</f>
        <v>21.914771914771915</v>
      </c>
      <c r="G846" s="60">
        <f t="shared" ref="G846" si="205">E846*100/C846</f>
        <v>15.183040183040182</v>
      </c>
      <c r="H846" s="65"/>
    </row>
    <row r="847" spans="1:8" ht="15.75">
      <c r="A847" s="62"/>
      <c r="B847" s="62" t="s">
        <v>191</v>
      </c>
      <c r="C847" s="67"/>
      <c r="D847" s="67"/>
      <c r="E847" s="67"/>
      <c r="F847" s="69"/>
      <c r="G847" s="69"/>
      <c r="H847" s="65"/>
    </row>
    <row r="848" spans="1:8" ht="15.75">
      <c r="A848" s="62"/>
      <c r="B848" s="149" t="s">
        <v>465</v>
      </c>
      <c r="C848" s="148">
        <v>5067</v>
      </c>
      <c r="D848" s="148">
        <v>1268</v>
      </c>
      <c r="E848" s="148">
        <v>30</v>
      </c>
      <c r="F848" s="60">
        <f t="shared" ref="F848" si="206">D848*100/C848</f>
        <v>25.024669429642788</v>
      </c>
      <c r="G848" s="60">
        <f t="shared" ref="G848" si="207">E848*100/C848</f>
        <v>0.59206631142687982</v>
      </c>
      <c r="H848" s="65"/>
    </row>
    <row r="849" spans="1:8" ht="15.75">
      <c r="A849" s="62"/>
      <c r="B849" s="149" t="s">
        <v>466</v>
      </c>
      <c r="C849" s="148">
        <v>0</v>
      </c>
      <c r="D849" s="148">
        <v>0</v>
      </c>
      <c r="E849" s="148">
        <v>0</v>
      </c>
      <c r="F849" s="60">
        <v>0</v>
      </c>
      <c r="G849" s="60">
        <v>0</v>
      </c>
      <c r="H849" s="65"/>
    </row>
    <row r="850" spans="1:8" ht="15.75">
      <c r="A850" s="62"/>
      <c r="B850" s="149" t="s">
        <v>467</v>
      </c>
      <c r="C850" s="148">
        <v>4602</v>
      </c>
      <c r="D850" s="148">
        <v>281</v>
      </c>
      <c r="E850" s="148">
        <v>52</v>
      </c>
      <c r="F850" s="60">
        <f t="shared" ref="F850:F871" si="208">D850*100/C850</f>
        <v>6.1060408518035638</v>
      </c>
      <c r="G850" s="60">
        <f t="shared" ref="G850:G871" si="209">E850*100/C850</f>
        <v>1.1299435028248588</v>
      </c>
      <c r="H850" s="65"/>
    </row>
    <row r="851" spans="1:8" ht="15.75">
      <c r="A851" s="62"/>
      <c r="B851" s="149" t="s">
        <v>468</v>
      </c>
      <c r="C851" s="148">
        <v>7902</v>
      </c>
      <c r="D851" s="148">
        <v>929</v>
      </c>
      <c r="E851" s="148">
        <v>9</v>
      </c>
      <c r="F851" s="60">
        <f t="shared" si="208"/>
        <v>11.756517337382942</v>
      </c>
      <c r="G851" s="60">
        <f t="shared" si="209"/>
        <v>0.11389521640091116</v>
      </c>
      <c r="H851" s="65"/>
    </row>
    <row r="852" spans="1:8" ht="15.75">
      <c r="A852" s="62"/>
      <c r="B852" s="149" t="s">
        <v>469</v>
      </c>
      <c r="C852" s="148">
        <v>2280</v>
      </c>
      <c r="D852" s="148">
        <v>369</v>
      </c>
      <c r="E852" s="148">
        <v>20</v>
      </c>
      <c r="F852" s="60">
        <f t="shared" si="208"/>
        <v>16.184210526315791</v>
      </c>
      <c r="G852" s="60">
        <f t="shared" si="209"/>
        <v>0.8771929824561403</v>
      </c>
      <c r="H852" s="65"/>
    </row>
    <row r="853" spans="1:8" ht="15.75">
      <c r="A853" s="62"/>
      <c r="B853" s="149" t="s">
        <v>470</v>
      </c>
      <c r="C853" s="148">
        <v>4197</v>
      </c>
      <c r="D853" s="148">
        <v>1437</v>
      </c>
      <c r="E853" s="148">
        <v>54</v>
      </c>
      <c r="F853" s="60">
        <f t="shared" si="208"/>
        <v>34.238741958541816</v>
      </c>
      <c r="G853" s="60">
        <f t="shared" si="209"/>
        <v>1.2866333095067906</v>
      </c>
      <c r="H853" s="65"/>
    </row>
    <row r="854" spans="1:8" ht="15.75">
      <c r="A854" s="62"/>
      <c r="B854" s="150" t="s">
        <v>471</v>
      </c>
      <c r="C854" s="129">
        <v>7550</v>
      </c>
      <c r="D854" s="129">
        <v>1308</v>
      </c>
      <c r="E854" s="129">
        <v>678</v>
      </c>
      <c r="F854" s="60">
        <f t="shared" si="208"/>
        <v>17.32450331125828</v>
      </c>
      <c r="G854" s="60">
        <f t="shared" si="209"/>
        <v>8.9801324503311264</v>
      </c>
      <c r="H854" s="65"/>
    </row>
    <row r="855" spans="1:8" ht="15.75">
      <c r="A855" s="62"/>
      <c r="B855" s="149" t="s">
        <v>472</v>
      </c>
      <c r="C855" s="148">
        <v>2426</v>
      </c>
      <c r="D855" s="148">
        <v>1024</v>
      </c>
      <c r="E855" s="148">
        <v>632</v>
      </c>
      <c r="F855" s="60">
        <f t="shared" si="208"/>
        <v>42.209398186314921</v>
      </c>
      <c r="G855" s="60">
        <f t="shared" si="209"/>
        <v>26.051112943116241</v>
      </c>
      <c r="H855" s="65"/>
    </row>
    <row r="856" spans="1:8" ht="15.75">
      <c r="A856" s="62"/>
      <c r="B856" s="149" t="s">
        <v>473</v>
      </c>
      <c r="C856" s="148">
        <v>2569</v>
      </c>
      <c r="D856" s="148">
        <v>780</v>
      </c>
      <c r="E856" s="148">
        <v>150</v>
      </c>
      <c r="F856" s="60">
        <f t="shared" si="208"/>
        <v>30.362008563643442</v>
      </c>
      <c r="G856" s="60">
        <f t="shared" si="209"/>
        <v>5.8388478007006617</v>
      </c>
      <c r="H856" s="65"/>
    </row>
    <row r="857" spans="1:8" ht="15.75">
      <c r="A857" s="62"/>
      <c r="B857" s="149" t="s">
        <v>474</v>
      </c>
      <c r="C857" s="148">
        <v>2614</v>
      </c>
      <c r="D857" s="148">
        <v>1184</v>
      </c>
      <c r="E857" s="148">
        <v>202</v>
      </c>
      <c r="F857" s="60">
        <f t="shared" si="208"/>
        <v>45.294567712318283</v>
      </c>
      <c r="G857" s="60">
        <f t="shared" si="209"/>
        <v>7.7276205049732214</v>
      </c>
      <c r="H857" s="65"/>
    </row>
    <row r="858" spans="1:8" ht="15.75">
      <c r="A858" s="62"/>
      <c r="B858" s="149" t="s">
        <v>475</v>
      </c>
      <c r="C858" s="148">
        <v>383</v>
      </c>
      <c r="D858" s="148">
        <v>197</v>
      </c>
      <c r="E858" s="148">
        <v>0</v>
      </c>
      <c r="F858" s="60">
        <f t="shared" si="208"/>
        <v>51.436031331592687</v>
      </c>
      <c r="G858" s="60">
        <f t="shared" si="209"/>
        <v>0</v>
      </c>
      <c r="H858" s="65"/>
    </row>
    <row r="859" spans="1:8" ht="15.75">
      <c r="A859" s="62"/>
      <c r="B859" s="149" t="s">
        <v>476</v>
      </c>
      <c r="C859" s="148">
        <v>75031</v>
      </c>
      <c r="D859" s="148">
        <v>8866</v>
      </c>
      <c r="E859" s="148">
        <v>1098</v>
      </c>
      <c r="F859" s="60">
        <f t="shared" si="208"/>
        <v>11.816449200996921</v>
      </c>
      <c r="G859" s="60">
        <f t="shared" si="209"/>
        <v>1.463395130012928</v>
      </c>
      <c r="H859" s="65"/>
    </row>
    <row r="860" spans="1:8" ht="15.75">
      <c r="A860" s="62"/>
      <c r="B860" s="149" t="s">
        <v>477</v>
      </c>
      <c r="C860" s="148">
        <v>2129</v>
      </c>
      <c r="D860" s="148">
        <v>932</v>
      </c>
      <c r="E860" s="148">
        <v>482</v>
      </c>
      <c r="F860" s="60">
        <f t="shared" si="208"/>
        <v>43.776420854861435</v>
      </c>
      <c r="G860" s="60">
        <f t="shared" si="209"/>
        <v>22.639736965711602</v>
      </c>
      <c r="H860" s="65"/>
    </row>
    <row r="861" spans="1:8" ht="15.75">
      <c r="A861" s="62"/>
      <c r="B861" s="149" t="s">
        <v>478</v>
      </c>
      <c r="C861" s="148">
        <v>1126</v>
      </c>
      <c r="D861" s="148">
        <v>506</v>
      </c>
      <c r="E861" s="148">
        <v>63</v>
      </c>
      <c r="F861" s="60">
        <f t="shared" si="208"/>
        <v>44.93783303730018</v>
      </c>
      <c r="G861" s="60">
        <f t="shared" si="209"/>
        <v>5.5950266429840143</v>
      </c>
      <c r="H861" s="65"/>
    </row>
    <row r="862" spans="1:8" ht="15.75">
      <c r="A862" s="62"/>
      <c r="B862" s="149" t="s">
        <v>479</v>
      </c>
      <c r="C862" s="148">
        <v>2691</v>
      </c>
      <c r="D862" s="148">
        <v>1638</v>
      </c>
      <c r="E862" s="148">
        <v>224</v>
      </c>
      <c r="F862" s="60">
        <f t="shared" si="208"/>
        <v>60.869565217391305</v>
      </c>
      <c r="G862" s="60">
        <f t="shared" si="209"/>
        <v>8.3240431066518017</v>
      </c>
      <c r="H862" s="65"/>
    </row>
    <row r="863" spans="1:8" ht="15.75">
      <c r="A863" s="62"/>
      <c r="B863" s="149" t="s">
        <v>480</v>
      </c>
      <c r="C863" s="148">
        <v>1069</v>
      </c>
      <c r="D863" s="148">
        <v>131</v>
      </c>
      <c r="E863" s="148">
        <v>203</v>
      </c>
      <c r="F863" s="60">
        <f t="shared" si="208"/>
        <v>12.25444340505145</v>
      </c>
      <c r="G863" s="60">
        <f t="shared" si="209"/>
        <v>18.989710009354535</v>
      </c>
      <c r="H863" s="65"/>
    </row>
    <row r="864" spans="1:8" ht="15.75">
      <c r="A864" s="62"/>
      <c r="B864" s="149" t="s">
        <v>481</v>
      </c>
      <c r="C864" s="148">
        <v>1647</v>
      </c>
      <c r="D864" s="148">
        <v>131</v>
      </c>
      <c r="E864" s="148">
        <v>246</v>
      </c>
      <c r="F864" s="60">
        <f t="shared" si="208"/>
        <v>7.9538554948391011</v>
      </c>
      <c r="G864" s="60">
        <f t="shared" si="209"/>
        <v>14.936247723132968</v>
      </c>
      <c r="H864" s="65"/>
    </row>
    <row r="865" spans="1:8" ht="15.75">
      <c r="A865" s="62"/>
      <c r="B865" s="149" t="s">
        <v>482</v>
      </c>
      <c r="C865" s="148">
        <v>2110</v>
      </c>
      <c r="D865" s="148">
        <v>923</v>
      </c>
      <c r="E865" s="148">
        <v>465</v>
      </c>
      <c r="F865" s="60">
        <f t="shared" si="208"/>
        <v>43.744075829383888</v>
      </c>
      <c r="G865" s="60">
        <f t="shared" si="209"/>
        <v>22.037914691943129</v>
      </c>
      <c r="H865" s="65"/>
    </row>
    <row r="866" spans="1:8" ht="15.75">
      <c r="A866" s="62"/>
      <c r="B866" s="149" t="s">
        <v>483</v>
      </c>
      <c r="C866" s="148">
        <v>2232</v>
      </c>
      <c r="D866" s="148">
        <v>846</v>
      </c>
      <c r="E866" s="148">
        <v>554</v>
      </c>
      <c r="F866" s="60">
        <f t="shared" si="208"/>
        <v>37.903225806451616</v>
      </c>
      <c r="G866" s="60">
        <f t="shared" si="209"/>
        <v>24.820788530465951</v>
      </c>
      <c r="H866" s="65"/>
    </row>
    <row r="867" spans="1:8" ht="15.75">
      <c r="A867" s="62"/>
      <c r="B867" s="149" t="s">
        <v>484</v>
      </c>
      <c r="C867" s="148">
        <v>3095</v>
      </c>
      <c r="D867" s="148">
        <v>690</v>
      </c>
      <c r="E867" s="148">
        <v>312</v>
      </c>
      <c r="F867" s="60">
        <f t="shared" si="208"/>
        <v>22.294022617124394</v>
      </c>
      <c r="G867" s="60">
        <f t="shared" si="209"/>
        <v>10.080775444264944</v>
      </c>
      <c r="H867" s="65"/>
    </row>
    <row r="868" spans="1:8" ht="15.75">
      <c r="A868" s="62"/>
      <c r="B868" s="149" t="s">
        <v>485</v>
      </c>
      <c r="C868" s="148">
        <v>1356</v>
      </c>
      <c r="D868" s="148">
        <v>572</v>
      </c>
      <c r="E868" s="148">
        <v>65</v>
      </c>
      <c r="F868" s="60">
        <f t="shared" si="208"/>
        <v>42.182890855457224</v>
      </c>
      <c r="G868" s="60">
        <f t="shared" si="209"/>
        <v>4.7935103244837762</v>
      </c>
      <c r="H868" s="65"/>
    </row>
    <row r="869" spans="1:8" ht="15.75">
      <c r="A869" s="62"/>
      <c r="B869" s="149" t="s">
        <v>486</v>
      </c>
      <c r="C869" s="148">
        <v>485</v>
      </c>
      <c r="D869" s="148">
        <v>100</v>
      </c>
      <c r="E869" s="148">
        <v>0</v>
      </c>
      <c r="F869" s="60">
        <f t="shared" si="208"/>
        <v>20.618556701030929</v>
      </c>
      <c r="G869" s="60">
        <f t="shared" si="209"/>
        <v>0</v>
      </c>
      <c r="H869" s="65"/>
    </row>
    <row r="870" spans="1:8" ht="15.75">
      <c r="A870" s="62"/>
      <c r="B870" s="149" t="s">
        <v>487</v>
      </c>
      <c r="C870" s="148">
        <v>70</v>
      </c>
      <c r="D870" s="148">
        <v>46</v>
      </c>
      <c r="E870" s="148">
        <v>0</v>
      </c>
      <c r="F870" s="60">
        <f t="shared" si="208"/>
        <v>65.714285714285708</v>
      </c>
      <c r="G870" s="60">
        <f t="shared" si="209"/>
        <v>0</v>
      </c>
      <c r="H870" s="65"/>
    </row>
    <row r="871" spans="1:8" ht="15.75">
      <c r="A871" s="62"/>
      <c r="B871" s="149" t="s">
        <v>488</v>
      </c>
      <c r="C871" s="148">
        <v>2238</v>
      </c>
      <c r="D871" s="148">
        <v>960</v>
      </c>
      <c r="E871" s="148">
        <v>270</v>
      </c>
      <c r="F871" s="60">
        <f t="shared" si="208"/>
        <v>42.89544235924933</v>
      </c>
      <c r="G871" s="60">
        <f t="shared" si="209"/>
        <v>12.064343163538874</v>
      </c>
      <c r="H871" s="65"/>
    </row>
    <row r="872" spans="1:8" ht="15.75">
      <c r="A872" s="62"/>
      <c r="B872" s="149"/>
      <c r="C872" s="148"/>
      <c r="D872" s="148"/>
      <c r="E872" s="148"/>
      <c r="F872" s="60"/>
      <c r="G872" s="60"/>
      <c r="H872" s="65"/>
    </row>
    <row r="873" spans="1:8" ht="15.75">
      <c r="A873" s="62"/>
      <c r="B873" s="63" t="s">
        <v>8</v>
      </c>
      <c r="C873" s="64">
        <f>SUM(C845:C872)</f>
        <v>181908</v>
      </c>
      <c r="D873" s="64">
        <f t="shared" ref="D873:E873" si="210">SUM(D845:D872)</f>
        <v>36309</v>
      </c>
      <c r="E873" s="64">
        <f t="shared" si="210"/>
        <v>11225</v>
      </c>
      <c r="F873" s="65">
        <f>D873*100/C873</f>
        <v>19.960089715680454</v>
      </c>
      <c r="G873" s="65">
        <f>E873*100/C873</f>
        <v>6.1707016733733537</v>
      </c>
      <c r="H873" s="65">
        <f>(C873-139422)*100/139422</f>
        <v>30.472952618668504</v>
      </c>
    </row>
    <row r="874" spans="1:8" ht="15.75">
      <c r="A874" s="62"/>
      <c r="B874" s="63"/>
      <c r="C874" s="63"/>
      <c r="D874" s="63"/>
      <c r="E874" s="63"/>
      <c r="F874" s="92"/>
      <c r="G874" s="92"/>
      <c r="H874" s="92"/>
    </row>
    <row r="875" spans="1:8" ht="15.75">
      <c r="A875" s="62" t="s">
        <v>489</v>
      </c>
      <c r="B875" s="68" t="s">
        <v>195</v>
      </c>
      <c r="C875" s="59">
        <v>50367</v>
      </c>
      <c r="D875" s="59">
        <v>13086</v>
      </c>
      <c r="E875" s="59">
        <v>5464</v>
      </c>
      <c r="F875" s="60">
        <f t="shared" ref="F875" si="211">D875*100/C875</f>
        <v>25.981297277979628</v>
      </c>
      <c r="G875" s="60">
        <f t="shared" ref="G875" si="212">E875*100/C875</f>
        <v>10.848372942601307</v>
      </c>
      <c r="H875" s="92"/>
    </row>
    <row r="876" spans="1:8" ht="15.75">
      <c r="B876" s="62" t="s">
        <v>191</v>
      </c>
      <c r="C876" s="63"/>
      <c r="D876" s="63"/>
      <c r="E876" s="63"/>
      <c r="F876" s="92"/>
      <c r="G876" s="92"/>
      <c r="H876" s="92"/>
    </row>
    <row r="877" spans="1:8" ht="15.75">
      <c r="A877" s="62"/>
      <c r="B877" s="93" t="s">
        <v>192</v>
      </c>
      <c r="C877" s="59">
        <v>69752</v>
      </c>
      <c r="D877" s="59">
        <v>14761</v>
      </c>
      <c r="E877" s="59">
        <v>5833</v>
      </c>
      <c r="F877" s="60">
        <f t="shared" ref="F877" si="213">D877*100/C877</f>
        <v>21.162117215276982</v>
      </c>
      <c r="G877" s="60">
        <f t="shared" ref="G877" si="214">E877*100/C877</f>
        <v>8.3624842298428721</v>
      </c>
      <c r="H877" s="65"/>
    </row>
    <row r="878" spans="1:8" ht="15.75">
      <c r="A878" s="62"/>
      <c r="B878" s="149" t="s">
        <v>465</v>
      </c>
      <c r="C878" s="64"/>
      <c r="D878" s="64"/>
      <c r="E878" s="64"/>
      <c r="F878" s="65"/>
      <c r="G878" s="65"/>
      <c r="H878" s="65"/>
    </row>
    <row r="879" spans="1:8" ht="15.75">
      <c r="A879" s="62"/>
      <c r="B879" s="149" t="s">
        <v>466</v>
      </c>
      <c r="C879" s="64"/>
      <c r="D879" s="64"/>
      <c r="E879" s="64"/>
      <c r="F879" s="65"/>
      <c r="G879" s="65"/>
      <c r="H879" s="65"/>
    </row>
    <row r="880" spans="1:8" ht="15.75">
      <c r="A880" s="62"/>
      <c r="B880" s="149" t="s">
        <v>467</v>
      </c>
      <c r="C880" s="64"/>
      <c r="D880" s="64"/>
      <c r="E880" s="64"/>
      <c r="F880" s="65"/>
      <c r="G880" s="65"/>
      <c r="H880" s="65"/>
    </row>
    <row r="881" spans="1:8" ht="15.75">
      <c r="A881" s="62"/>
      <c r="B881" s="149" t="s">
        <v>468</v>
      </c>
      <c r="C881" s="64"/>
      <c r="D881" s="64"/>
      <c r="E881" s="64"/>
      <c r="F881" s="65"/>
      <c r="G881" s="65"/>
      <c r="H881" s="65"/>
    </row>
    <row r="882" spans="1:8" ht="15.75">
      <c r="A882" s="62"/>
      <c r="B882" s="149" t="s">
        <v>469</v>
      </c>
      <c r="C882" s="64"/>
      <c r="D882" s="64"/>
      <c r="E882" s="64"/>
      <c r="F882" s="65"/>
      <c r="G882" s="65"/>
      <c r="H882" s="65"/>
    </row>
    <row r="883" spans="1:8" ht="15.75">
      <c r="A883" s="62"/>
      <c r="B883" s="149" t="s">
        <v>470</v>
      </c>
      <c r="C883" s="64"/>
      <c r="D883" s="64"/>
      <c r="E883" s="64"/>
      <c r="F883" s="65"/>
      <c r="G883" s="65"/>
      <c r="H883" s="65"/>
    </row>
    <row r="884" spans="1:8" ht="15.75">
      <c r="A884" s="62"/>
      <c r="B884" s="150" t="s">
        <v>471</v>
      </c>
      <c r="C884" s="64"/>
      <c r="D884" s="64"/>
      <c r="E884" s="64"/>
      <c r="F884" s="65"/>
      <c r="G884" s="65"/>
      <c r="H884" s="65"/>
    </row>
    <row r="885" spans="1:8" ht="15.75">
      <c r="A885" s="62"/>
      <c r="B885" s="149" t="s">
        <v>472</v>
      </c>
      <c r="C885" s="64"/>
      <c r="D885" s="64"/>
      <c r="E885" s="64"/>
      <c r="F885" s="65"/>
      <c r="G885" s="65"/>
      <c r="H885" s="65"/>
    </row>
    <row r="886" spans="1:8" ht="15.75">
      <c r="A886" s="62"/>
      <c r="B886" s="149" t="s">
        <v>473</v>
      </c>
      <c r="C886" s="64"/>
      <c r="D886" s="64"/>
      <c r="E886" s="64"/>
      <c r="F886" s="65"/>
      <c r="G886" s="65"/>
      <c r="H886" s="65"/>
    </row>
    <row r="887" spans="1:8" ht="15.75">
      <c r="A887" s="62"/>
      <c r="B887" s="149" t="s">
        <v>474</v>
      </c>
      <c r="C887" s="64"/>
      <c r="D887" s="64"/>
      <c r="E887" s="64"/>
      <c r="F887" s="65"/>
      <c r="G887" s="65"/>
      <c r="H887" s="65"/>
    </row>
    <row r="888" spans="1:8" ht="15.75">
      <c r="A888" s="62"/>
      <c r="B888" s="149" t="s">
        <v>475</v>
      </c>
      <c r="C888" s="64"/>
      <c r="D888" s="64"/>
      <c r="E888" s="64"/>
      <c r="F888" s="65"/>
      <c r="G888" s="65"/>
      <c r="H888" s="65"/>
    </row>
    <row r="889" spans="1:8" ht="15.75">
      <c r="A889" s="62"/>
      <c r="B889" s="149" t="s">
        <v>476</v>
      </c>
      <c r="C889" s="64"/>
      <c r="D889" s="64"/>
      <c r="E889" s="64"/>
      <c r="F889" s="65"/>
      <c r="G889" s="65"/>
      <c r="H889" s="65"/>
    </row>
    <row r="890" spans="1:8" ht="15.75">
      <c r="A890" s="62"/>
      <c r="B890" s="149" t="s">
        <v>477</v>
      </c>
      <c r="C890" s="64"/>
      <c r="D890" s="64"/>
      <c r="E890" s="64"/>
      <c r="F890" s="65"/>
      <c r="G890" s="65"/>
      <c r="H890" s="65"/>
    </row>
    <row r="891" spans="1:8" ht="15.75">
      <c r="A891" s="62"/>
      <c r="B891" s="149" t="s">
        <v>478</v>
      </c>
      <c r="C891" s="64"/>
      <c r="D891" s="64"/>
      <c r="E891" s="64"/>
      <c r="F891" s="65"/>
      <c r="G891" s="65"/>
      <c r="H891" s="65"/>
    </row>
    <row r="892" spans="1:8" ht="15.75">
      <c r="A892" s="62"/>
      <c r="B892" s="149" t="s">
        <v>479</v>
      </c>
      <c r="C892" s="64"/>
      <c r="D892" s="64"/>
      <c r="E892" s="64"/>
      <c r="F892" s="65"/>
      <c r="G892" s="65"/>
      <c r="H892" s="65"/>
    </row>
    <row r="893" spans="1:8" ht="15.75">
      <c r="A893" s="62"/>
      <c r="B893" s="149" t="s">
        <v>480</v>
      </c>
      <c r="C893" s="64"/>
      <c r="D893" s="64"/>
      <c r="E893" s="64"/>
      <c r="F893" s="65"/>
      <c r="G893" s="65"/>
      <c r="H893" s="65"/>
    </row>
    <row r="894" spans="1:8" ht="15.75">
      <c r="A894" s="62"/>
      <c r="B894" s="149" t="s">
        <v>481</v>
      </c>
      <c r="C894" s="64"/>
      <c r="D894" s="64"/>
      <c r="E894" s="64"/>
      <c r="F894" s="65"/>
      <c r="G894" s="65"/>
      <c r="H894" s="65"/>
    </row>
    <row r="895" spans="1:8" ht="15.75">
      <c r="A895" s="62"/>
      <c r="B895" s="149" t="s">
        <v>482</v>
      </c>
      <c r="C895" s="64"/>
      <c r="D895" s="64"/>
      <c r="E895" s="64"/>
      <c r="F895" s="65"/>
      <c r="G895" s="65"/>
      <c r="H895" s="65"/>
    </row>
    <row r="896" spans="1:8" ht="15.75">
      <c r="A896" s="62"/>
      <c r="B896" s="149" t="s">
        <v>483</v>
      </c>
      <c r="C896" s="64"/>
      <c r="D896" s="64"/>
      <c r="E896" s="64"/>
      <c r="F896" s="65"/>
      <c r="G896" s="65"/>
      <c r="H896" s="65"/>
    </row>
    <row r="897" spans="1:8" ht="15.75">
      <c r="A897" s="62"/>
      <c r="B897" s="149" t="s">
        <v>484</v>
      </c>
      <c r="C897" s="64"/>
      <c r="D897" s="64"/>
      <c r="E897" s="64"/>
      <c r="F897" s="65"/>
      <c r="G897" s="65"/>
      <c r="H897" s="65"/>
    </row>
    <row r="898" spans="1:8" ht="15.75">
      <c r="A898" s="62"/>
      <c r="B898" s="149" t="s">
        <v>485</v>
      </c>
      <c r="C898" s="64"/>
      <c r="D898" s="64"/>
      <c r="E898" s="64"/>
      <c r="F898" s="65"/>
      <c r="G898" s="65"/>
      <c r="H898" s="65"/>
    </row>
    <row r="899" spans="1:8" ht="15.75">
      <c r="A899" s="62"/>
      <c r="B899" s="149" t="s">
        <v>486</v>
      </c>
      <c r="C899" s="64"/>
      <c r="D899" s="64"/>
      <c r="E899" s="64"/>
      <c r="F899" s="65"/>
      <c r="G899" s="65"/>
      <c r="H899" s="65"/>
    </row>
    <row r="900" spans="1:8" ht="15.75">
      <c r="A900" s="62"/>
      <c r="B900" s="149" t="s">
        <v>487</v>
      </c>
      <c r="C900" s="64"/>
      <c r="D900" s="64"/>
      <c r="E900" s="64"/>
      <c r="F900" s="65"/>
      <c r="G900" s="65"/>
      <c r="H900" s="65"/>
    </row>
    <row r="901" spans="1:8" ht="15.75">
      <c r="A901" s="62"/>
      <c r="B901" s="149" t="s">
        <v>488</v>
      </c>
      <c r="C901" s="64"/>
      <c r="D901" s="64"/>
      <c r="E901" s="64"/>
      <c r="F901" s="65"/>
      <c r="G901" s="65"/>
      <c r="H901" s="65"/>
    </row>
    <row r="902" spans="1:8" ht="15.75">
      <c r="A902" s="62"/>
      <c r="B902" s="149" t="s">
        <v>499</v>
      </c>
      <c r="C902" s="64"/>
      <c r="D902" s="64"/>
      <c r="E902" s="64"/>
      <c r="F902" s="434"/>
      <c r="G902" s="434"/>
      <c r="H902" s="434"/>
    </row>
    <row r="903" spans="1:8" ht="15.75">
      <c r="A903" s="62"/>
      <c r="B903" s="149" t="s">
        <v>500</v>
      </c>
      <c r="C903" s="64"/>
      <c r="D903" s="64"/>
      <c r="E903" s="64"/>
      <c r="F903" s="434"/>
      <c r="G903" s="434"/>
      <c r="H903" s="434"/>
    </row>
    <row r="904" spans="1:8" ht="15.75">
      <c r="A904" s="62"/>
      <c r="B904" s="149" t="s">
        <v>501</v>
      </c>
      <c r="C904" s="64"/>
      <c r="D904" s="64"/>
      <c r="E904" s="64"/>
      <c r="F904" s="434"/>
      <c r="G904" s="434"/>
      <c r="H904" s="434"/>
    </row>
    <row r="905" spans="1:8" ht="15.75">
      <c r="A905" s="62"/>
      <c r="B905" s="149" t="s">
        <v>502</v>
      </c>
      <c r="C905" s="64"/>
      <c r="D905" s="64"/>
      <c r="E905" s="64"/>
      <c r="F905" s="434"/>
      <c r="G905" s="434"/>
      <c r="H905" s="434"/>
    </row>
    <row r="906" spans="1:8" ht="15.75">
      <c r="A906" s="62"/>
      <c r="B906" s="149" t="s">
        <v>503</v>
      </c>
      <c r="C906" s="64"/>
      <c r="D906" s="64"/>
      <c r="E906" s="64"/>
      <c r="F906" s="434"/>
      <c r="G906" s="434"/>
      <c r="H906" s="434"/>
    </row>
    <row r="907" spans="1:8" ht="15.75">
      <c r="A907" s="62"/>
      <c r="B907" s="149" t="s">
        <v>504</v>
      </c>
      <c r="C907" s="64"/>
      <c r="D907" s="64"/>
      <c r="E907" s="64"/>
      <c r="F907" s="434"/>
      <c r="G907" s="434"/>
      <c r="H907" s="434"/>
    </row>
    <row r="908" spans="1:8" ht="15.75">
      <c r="A908" s="62"/>
      <c r="B908" s="149" t="s">
        <v>505</v>
      </c>
      <c r="C908" s="64"/>
      <c r="D908" s="64"/>
      <c r="E908" s="64"/>
      <c r="F908" s="434"/>
      <c r="G908" s="434"/>
      <c r="H908" s="434"/>
    </row>
    <row r="909" spans="1:8" ht="15.75">
      <c r="A909" s="62"/>
      <c r="B909" s="149" t="s">
        <v>506</v>
      </c>
      <c r="C909" s="64"/>
      <c r="D909" s="64"/>
      <c r="E909" s="64"/>
      <c r="F909" s="434"/>
      <c r="G909" s="434"/>
      <c r="H909" s="434"/>
    </row>
    <row r="910" spans="1:8" ht="15.75">
      <c r="A910" s="62"/>
      <c r="B910" s="149" t="s">
        <v>507</v>
      </c>
      <c r="C910" s="64"/>
      <c r="D910" s="64"/>
      <c r="E910" s="64"/>
      <c r="F910" s="434"/>
      <c r="G910" s="434"/>
      <c r="H910" s="434"/>
    </row>
    <row r="911" spans="1:8" ht="15.75">
      <c r="A911" s="62"/>
      <c r="B911" s="149" t="s">
        <v>508</v>
      </c>
      <c r="C911" s="64"/>
      <c r="D911" s="64"/>
      <c r="E911" s="64"/>
      <c r="F911" s="434"/>
      <c r="G911" s="434"/>
      <c r="H911" s="434"/>
    </row>
    <row r="912" spans="1:8" ht="15.75">
      <c r="A912" s="62"/>
      <c r="B912" s="62" t="s">
        <v>194</v>
      </c>
      <c r="C912" s="64"/>
      <c r="D912" s="64"/>
      <c r="E912" s="64"/>
      <c r="F912" s="65"/>
      <c r="G912" s="65"/>
      <c r="H912" s="65"/>
    </row>
    <row r="913" spans="1:8" ht="15.75">
      <c r="A913" s="62"/>
      <c r="B913" s="149" t="s">
        <v>490</v>
      </c>
      <c r="C913" s="148">
        <v>4079</v>
      </c>
      <c r="D913" s="148">
        <v>698</v>
      </c>
      <c r="E913" s="148">
        <v>168</v>
      </c>
      <c r="F913" s="60">
        <f t="shared" ref="F913" si="215">D913*100/C913</f>
        <v>17.112037264035301</v>
      </c>
      <c r="G913" s="60">
        <f t="shared" ref="G913" si="216">E913*100/C913</f>
        <v>4.1186565334640841</v>
      </c>
      <c r="H913" s="65"/>
    </row>
    <row r="914" spans="1:8" ht="15.75">
      <c r="A914" s="62"/>
      <c r="B914" s="149"/>
      <c r="C914" s="148"/>
      <c r="D914" s="148"/>
      <c r="E914" s="148"/>
      <c r="F914" s="60"/>
      <c r="G914" s="60"/>
      <c r="H914" s="65"/>
    </row>
    <row r="915" spans="1:8" ht="15.75">
      <c r="A915" s="62"/>
      <c r="B915" s="149"/>
      <c r="C915" s="64"/>
      <c r="D915" s="64"/>
      <c r="E915" s="64"/>
      <c r="F915" s="65"/>
      <c r="G915" s="65"/>
      <c r="H915" s="65"/>
    </row>
    <row r="916" spans="1:8" ht="15.75">
      <c r="A916" s="62"/>
      <c r="B916" s="63" t="s">
        <v>8</v>
      </c>
      <c r="C916" s="64">
        <f>SUM(C875:C915)</f>
        <v>124198</v>
      </c>
      <c r="D916" s="64">
        <f>SUM(D875:D915)</f>
        <v>28545</v>
      </c>
      <c r="E916" s="64">
        <f>SUM(E875:E915)</f>
        <v>11465</v>
      </c>
      <c r="F916" s="65">
        <f>D916*100/C916</f>
        <v>22.983461891495836</v>
      </c>
      <c r="G916" s="65">
        <f>E916*100/C916</f>
        <v>9.2312275559992916</v>
      </c>
      <c r="H916" s="65">
        <f>(C916-139422)*100/139422</f>
        <v>-10.919367101318301</v>
      </c>
    </row>
    <row r="917" spans="1:8" ht="15.75">
      <c r="A917" s="62"/>
      <c r="B917" s="93"/>
      <c r="C917" s="63"/>
      <c r="D917" s="63"/>
      <c r="E917" s="63"/>
      <c r="F917" s="92"/>
      <c r="G917" s="92"/>
      <c r="H917" s="92"/>
    </row>
    <row r="918" spans="1:8" ht="15.75">
      <c r="A918" s="62" t="s">
        <v>365</v>
      </c>
      <c r="B918" s="56" t="s">
        <v>105</v>
      </c>
      <c r="C918" s="67">
        <v>59354</v>
      </c>
      <c r="D918" s="67">
        <v>12515</v>
      </c>
      <c r="E918" s="67">
        <v>11988</v>
      </c>
      <c r="F918" s="60">
        <f t="shared" ref="F918" si="217">D918*100/C918</f>
        <v>21.085352293021533</v>
      </c>
      <c r="G918" s="60">
        <f t="shared" ref="G918" si="218">E918*100/C918</f>
        <v>20.197459311925059</v>
      </c>
      <c r="H918" s="65"/>
    </row>
    <row r="919" spans="1:8" ht="15.75">
      <c r="A919" s="62"/>
      <c r="B919" s="62" t="s">
        <v>491</v>
      </c>
      <c r="H919" s="65"/>
    </row>
    <row r="920" spans="1:8" ht="15.75">
      <c r="A920" s="62"/>
      <c r="B920" s="149" t="s">
        <v>492</v>
      </c>
      <c r="C920" s="148">
        <v>4282</v>
      </c>
      <c r="D920" s="148">
        <v>525</v>
      </c>
      <c r="E920" s="148">
        <v>1863</v>
      </c>
      <c r="F920" s="60">
        <f t="shared" ref="F920" si="219">D920*100/C920</f>
        <v>12.260625875758992</v>
      </c>
      <c r="G920" s="60">
        <f t="shared" ref="G920" si="220">E920*100/C920</f>
        <v>43.507706679121902</v>
      </c>
      <c r="H920" s="434"/>
    </row>
    <row r="921" spans="1:8" ht="15.75">
      <c r="A921" s="62"/>
      <c r="B921" s="149" t="s">
        <v>493</v>
      </c>
      <c r="C921" s="148">
        <v>7183</v>
      </c>
      <c r="D921" s="148">
        <v>1983</v>
      </c>
      <c r="E921" s="148">
        <v>1978</v>
      </c>
      <c r="F921" s="60">
        <f t="shared" ref="F921" si="221">D921*100/C921</f>
        <v>27.606849505777529</v>
      </c>
      <c r="G921" s="60">
        <f t="shared" ref="G921" si="222">E921*100/C921</f>
        <v>27.537240707225394</v>
      </c>
      <c r="H921" s="434"/>
    </row>
    <row r="922" spans="1:8" ht="15.75">
      <c r="A922" s="62"/>
      <c r="B922" s="149" t="s">
        <v>622</v>
      </c>
      <c r="C922" s="148">
        <v>5399</v>
      </c>
      <c r="D922" s="148">
        <v>2121</v>
      </c>
      <c r="E922" s="148">
        <v>497</v>
      </c>
      <c r="F922" s="60">
        <f t="shared" ref="F922" si="223">D922*100/C922</f>
        <v>39.285052787553248</v>
      </c>
      <c r="G922" s="60">
        <f t="shared" ref="G922" si="224">E922*100/C922</f>
        <v>9.2054084089646224</v>
      </c>
      <c r="H922" s="454"/>
    </row>
    <row r="923" spans="1:8" ht="15.75">
      <c r="A923" s="62"/>
      <c r="B923" s="62" t="s">
        <v>194</v>
      </c>
      <c r="C923" s="67"/>
      <c r="D923" s="67"/>
      <c r="E923" s="67"/>
      <c r="F923" s="60"/>
      <c r="G923" s="60"/>
      <c r="H923" s="65"/>
    </row>
    <row r="924" spans="1:8" ht="15.75">
      <c r="A924" s="62"/>
      <c r="B924" s="149" t="s">
        <v>495</v>
      </c>
      <c r="C924" s="148">
        <v>8846</v>
      </c>
      <c r="D924" s="148">
        <v>2644</v>
      </c>
      <c r="E924" s="148">
        <v>1175</v>
      </c>
      <c r="F924" s="60">
        <f t="shared" ref="F924:F926" si="225">D924*100/C924</f>
        <v>29.889215464616775</v>
      </c>
      <c r="G924" s="60">
        <f t="shared" ref="G924:G926" si="226">E924*100/C924</f>
        <v>13.282839701560027</v>
      </c>
      <c r="H924" s="65"/>
    </row>
    <row r="925" spans="1:8" ht="15.75">
      <c r="A925" s="62"/>
      <c r="B925" s="149" t="s">
        <v>496</v>
      </c>
      <c r="C925" s="148">
        <v>4773</v>
      </c>
      <c r="D925" s="148">
        <v>1131</v>
      </c>
      <c r="E925" s="148">
        <v>245</v>
      </c>
      <c r="F925" s="60">
        <f t="shared" si="225"/>
        <v>23.695788812067882</v>
      </c>
      <c r="G925" s="60">
        <f t="shared" si="226"/>
        <v>5.1330400167609467</v>
      </c>
      <c r="H925" s="65"/>
    </row>
    <row r="926" spans="1:8" ht="15.75">
      <c r="A926" s="62"/>
      <c r="B926" s="149" t="s">
        <v>497</v>
      </c>
      <c r="C926" s="148">
        <v>6543</v>
      </c>
      <c r="D926" s="148">
        <v>986</v>
      </c>
      <c r="E926" s="148">
        <v>145</v>
      </c>
      <c r="F926" s="60">
        <f t="shared" si="225"/>
        <v>15.069539966376279</v>
      </c>
      <c r="G926" s="60">
        <f t="shared" si="226"/>
        <v>2.2161088185847468</v>
      </c>
      <c r="H926" s="65"/>
    </row>
    <row r="927" spans="1:8" ht="15.75">
      <c r="A927" s="62"/>
      <c r="B927" s="149" t="s">
        <v>498</v>
      </c>
      <c r="C927" s="148">
        <v>7546</v>
      </c>
      <c r="D927" s="148">
        <v>3335</v>
      </c>
      <c r="E927" s="148">
        <v>1059</v>
      </c>
      <c r="F927" s="60">
        <f t="shared" ref="F927:F928" si="227">D927*100/C927</f>
        <v>44.195600318049294</v>
      </c>
      <c r="G927" s="60">
        <f t="shared" ref="G927:G928" si="228">E927*100/C927</f>
        <v>14.033925258415055</v>
      </c>
      <c r="H927" s="65"/>
    </row>
    <row r="928" spans="1:8" ht="15.75">
      <c r="A928" s="62"/>
      <c r="B928" s="149" t="s">
        <v>623</v>
      </c>
      <c r="C928" s="148">
        <v>6626</v>
      </c>
      <c r="D928" s="148">
        <v>1265</v>
      </c>
      <c r="E928" s="148">
        <v>1573</v>
      </c>
      <c r="F928" s="60">
        <f t="shared" si="227"/>
        <v>19.091457893148203</v>
      </c>
      <c r="G928" s="60">
        <f t="shared" si="228"/>
        <v>23.739812858436462</v>
      </c>
      <c r="H928" s="454"/>
    </row>
    <row r="929" spans="1:8" ht="15.75">
      <c r="A929" s="62"/>
      <c r="B929" s="62" t="s">
        <v>191</v>
      </c>
      <c r="C929" s="64"/>
      <c r="D929" s="64"/>
      <c r="E929" s="64"/>
      <c r="F929" s="434"/>
      <c r="G929" s="434"/>
      <c r="H929" s="434"/>
    </row>
    <row r="930" spans="1:8" ht="15.75">
      <c r="A930" s="62"/>
      <c r="B930" s="149" t="s">
        <v>499</v>
      </c>
      <c r="C930" s="148">
        <v>3976</v>
      </c>
      <c r="D930" s="148">
        <v>634</v>
      </c>
      <c r="E930" s="148">
        <v>1442</v>
      </c>
      <c r="F930" s="60">
        <f t="shared" ref="F930" si="229">D930*100/C930</f>
        <v>15.945674044265594</v>
      </c>
      <c r="G930" s="60">
        <f t="shared" ref="G930" si="230">E930*100/C930</f>
        <v>36.267605633802816</v>
      </c>
      <c r="H930" s="434"/>
    </row>
    <row r="931" spans="1:8" ht="15.75">
      <c r="A931" s="62"/>
      <c r="B931" s="149" t="s">
        <v>500</v>
      </c>
      <c r="C931" s="148">
        <v>2128</v>
      </c>
      <c r="D931" s="148">
        <v>651</v>
      </c>
      <c r="E931" s="148">
        <v>300</v>
      </c>
      <c r="F931" s="60">
        <f t="shared" ref="F931:F939" si="231">D931*100/C931</f>
        <v>30.592105263157894</v>
      </c>
      <c r="G931" s="60">
        <f t="shared" ref="G931:G939" si="232">E931*100/C931</f>
        <v>14.097744360902256</v>
      </c>
      <c r="H931" s="434"/>
    </row>
    <row r="932" spans="1:8" ht="15.75">
      <c r="A932" s="62"/>
      <c r="B932" s="149" t="s">
        <v>501</v>
      </c>
      <c r="C932" s="148">
        <v>2577</v>
      </c>
      <c r="D932" s="148">
        <v>857</v>
      </c>
      <c r="E932" s="148">
        <v>210</v>
      </c>
      <c r="F932" s="60">
        <f t="shared" si="231"/>
        <v>33.25572370974001</v>
      </c>
      <c r="G932" s="60">
        <f t="shared" si="232"/>
        <v>8.1490104772991856</v>
      </c>
      <c r="H932" s="434"/>
    </row>
    <row r="933" spans="1:8" ht="15.75">
      <c r="A933" s="62"/>
      <c r="B933" s="149" t="s">
        <v>502</v>
      </c>
      <c r="C933" s="148">
        <v>3057</v>
      </c>
      <c r="D933" s="148">
        <v>842</v>
      </c>
      <c r="E933" s="148">
        <v>848</v>
      </c>
      <c r="F933" s="60">
        <f t="shared" si="231"/>
        <v>27.543343146876023</v>
      </c>
      <c r="G933" s="60">
        <f t="shared" si="232"/>
        <v>27.739614000654235</v>
      </c>
      <c r="H933" s="434"/>
    </row>
    <row r="934" spans="1:8" ht="15.75">
      <c r="A934" s="62"/>
      <c r="B934" s="149" t="s">
        <v>503</v>
      </c>
      <c r="C934" s="148">
        <v>3607</v>
      </c>
      <c r="D934" s="148">
        <v>1056</v>
      </c>
      <c r="E934" s="148">
        <v>1291</v>
      </c>
      <c r="F934" s="60">
        <f t="shared" si="231"/>
        <v>29.276406986415303</v>
      </c>
      <c r="G934" s="60">
        <f t="shared" si="232"/>
        <v>35.791516495702801</v>
      </c>
      <c r="H934" s="434"/>
    </row>
    <row r="935" spans="1:8" ht="15.75">
      <c r="A935" s="62"/>
      <c r="B935" s="149" t="s">
        <v>504</v>
      </c>
      <c r="C935" s="148">
        <v>334</v>
      </c>
      <c r="D935" s="148">
        <v>0</v>
      </c>
      <c r="E935" s="148">
        <v>310</v>
      </c>
      <c r="F935" s="60">
        <f t="shared" si="231"/>
        <v>0</v>
      </c>
      <c r="G935" s="60">
        <f t="shared" si="232"/>
        <v>92.814371257485035</v>
      </c>
      <c r="H935" s="434"/>
    </row>
    <row r="936" spans="1:8" ht="15.75">
      <c r="A936" s="62"/>
      <c r="B936" s="149" t="s">
        <v>505</v>
      </c>
      <c r="C936" s="148">
        <v>1930</v>
      </c>
      <c r="D936" s="148">
        <v>47</v>
      </c>
      <c r="E936" s="148">
        <v>32</v>
      </c>
      <c r="F936" s="60">
        <f t="shared" si="231"/>
        <v>2.4352331606217619</v>
      </c>
      <c r="G936" s="60">
        <f t="shared" si="232"/>
        <v>1.6580310880829014</v>
      </c>
      <c r="H936" s="434"/>
    </row>
    <row r="937" spans="1:8" ht="15.75">
      <c r="A937" s="62"/>
      <c r="B937" s="149" t="s">
        <v>506</v>
      </c>
      <c r="C937" s="148">
        <v>2859</v>
      </c>
      <c r="D937" s="148">
        <v>36</v>
      </c>
      <c r="E937" s="148">
        <v>918</v>
      </c>
      <c r="F937" s="60">
        <f t="shared" si="231"/>
        <v>1.2591815320041972</v>
      </c>
      <c r="G937" s="60">
        <f t="shared" si="232"/>
        <v>32.10912906610703</v>
      </c>
      <c r="H937" s="434"/>
    </row>
    <row r="938" spans="1:8" ht="15.75">
      <c r="A938" s="62"/>
      <c r="B938" s="149" t="s">
        <v>507</v>
      </c>
      <c r="C938" s="148">
        <v>1451</v>
      </c>
      <c r="D938" s="148">
        <v>353</v>
      </c>
      <c r="E938" s="148">
        <v>172</v>
      </c>
      <c r="F938" s="60">
        <f t="shared" si="231"/>
        <v>24.328049620951067</v>
      </c>
      <c r="G938" s="60">
        <f t="shared" si="232"/>
        <v>11.853893866299105</v>
      </c>
      <c r="H938" s="434"/>
    </row>
    <row r="939" spans="1:8" ht="15.75">
      <c r="A939" s="62"/>
      <c r="B939" s="149" t="s">
        <v>508</v>
      </c>
      <c r="C939" s="148">
        <v>1980</v>
      </c>
      <c r="D939" s="148">
        <v>357</v>
      </c>
      <c r="E939" s="148">
        <v>93</v>
      </c>
      <c r="F939" s="60">
        <f t="shared" si="231"/>
        <v>18.030303030303031</v>
      </c>
      <c r="G939" s="60">
        <f t="shared" si="232"/>
        <v>4.6969696969696972</v>
      </c>
      <c r="H939" s="434"/>
    </row>
    <row r="940" spans="1:8" ht="15.75">
      <c r="A940" s="62"/>
      <c r="B940" s="149"/>
      <c r="C940" s="148"/>
      <c r="D940" s="148"/>
      <c r="E940" s="148"/>
      <c r="F940" s="60"/>
      <c r="G940" s="60"/>
      <c r="H940" s="434"/>
    </row>
    <row r="941" spans="1:8" ht="15.75">
      <c r="A941" s="62"/>
      <c r="B941" s="63" t="s">
        <v>8</v>
      </c>
      <c r="C941" s="64">
        <f>SUM(C918:C939)</f>
        <v>134451</v>
      </c>
      <c r="D941" s="64">
        <f>SUM(D918:D939)</f>
        <v>31338</v>
      </c>
      <c r="E941" s="64">
        <f>SUM(E918:E939)</f>
        <v>26139</v>
      </c>
      <c r="F941" s="65">
        <f>D941*100/C941</f>
        <v>23.30811968672602</v>
      </c>
      <c r="G941" s="65">
        <f>E941*100/C941</f>
        <v>19.441283441551196</v>
      </c>
      <c r="H941" s="65">
        <f>(C941-139422)*100/139422</f>
        <v>-3.5654344364590953</v>
      </c>
    </row>
    <row r="942" spans="1:8" ht="15.75">
      <c r="A942" s="62"/>
      <c r="B942" s="63"/>
      <c r="C942" s="64"/>
      <c r="D942" s="64"/>
      <c r="E942" s="64"/>
      <c r="F942" s="65"/>
      <c r="G942" s="65"/>
      <c r="H942" s="65"/>
    </row>
    <row r="943" spans="1:8" ht="15.75">
      <c r="A943" s="62" t="s">
        <v>366</v>
      </c>
      <c r="B943" s="56" t="s">
        <v>193</v>
      </c>
      <c r="C943" s="67">
        <v>18645</v>
      </c>
      <c r="D943" s="67">
        <v>5117</v>
      </c>
      <c r="E943" s="67">
        <v>2803</v>
      </c>
      <c r="F943" s="60">
        <f>D943*100/C943</f>
        <v>27.444355054974523</v>
      </c>
      <c r="G943" s="60">
        <f>E943*100/C943</f>
        <v>15.033521051220166</v>
      </c>
      <c r="H943" s="65"/>
    </row>
    <row r="944" spans="1:8" ht="15.75">
      <c r="A944" s="62"/>
      <c r="B944" s="62" t="s">
        <v>196</v>
      </c>
      <c r="C944" s="64"/>
      <c r="D944" s="64"/>
      <c r="E944" s="64"/>
      <c r="F944" s="65"/>
      <c r="G944" s="65"/>
      <c r="H944" s="65"/>
    </row>
    <row r="945" spans="1:8" ht="15.75">
      <c r="A945" s="62"/>
      <c r="B945" s="93" t="s">
        <v>279</v>
      </c>
      <c r="C945" s="59">
        <v>94279</v>
      </c>
      <c r="D945" s="59">
        <v>36037</v>
      </c>
      <c r="E945" s="59">
        <v>5006</v>
      </c>
      <c r="F945" s="60">
        <f t="shared" ref="F945" si="233">D945*100/C945</f>
        <v>38.223782602700496</v>
      </c>
      <c r="G945" s="60">
        <f t="shared" ref="G945" si="234">E945*100/C945</f>
        <v>5.3097720595254509</v>
      </c>
      <c r="H945" s="65"/>
    </row>
    <row r="946" spans="1:8" ht="15.75">
      <c r="A946" s="62"/>
      <c r="B946" s="149" t="s">
        <v>495</v>
      </c>
      <c r="C946" s="59"/>
      <c r="D946" s="59"/>
      <c r="E946" s="59"/>
      <c r="F946" s="65"/>
      <c r="G946" s="65"/>
      <c r="H946" s="65"/>
    </row>
    <row r="947" spans="1:8" ht="15.75">
      <c r="A947" s="62"/>
      <c r="B947" s="149" t="s">
        <v>496</v>
      </c>
      <c r="C947" s="64"/>
      <c r="D947" s="64"/>
      <c r="E947" s="64"/>
      <c r="F947" s="65"/>
      <c r="G947" s="65"/>
      <c r="H947" s="65"/>
    </row>
    <row r="948" spans="1:8" ht="15.75">
      <c r="A948" s="62"/>
      <c r="B948" s="149" t="s">
        <v>497</v>
      </c>
      <c r="C948" s="64"/>
      <c r="D948" s="64"/>
      <c r="E948" s="64"/>
      <c r="F948" s="65"/>
      <c r="G948" s="65"/>
      <c r="H948" s="65"/>
    </row>
    <row r="949" spans="1:8" ht="15.75">
      <c r="A949" s="62"/>
      <c r="B949" s="149" t="s">
        <v>498</v>
      </c>
      <c r="C949" s="64"/>
      <c r="D949" s="64"/>
      <c r="E949" s="64"/>
      <c r="F949" s="65"/>
      <c r="G949" s="65"/>
      <c r="H949" s="65"/>
    </row>
    <row r="950" spans="1:8" ht="15.75">
      <c r="A950" s="62"/>
      <c r="B950" s="149" t="s">
        <v>490</v>
      </c>
      <c r="C950" s="64"/>
      <c r="D950" s="64"/>
      <c r="E950" s="64"/>
      <c r="F950" s="434"/>
      <c r="G950" s="434"/>
      <c r="H950" s="434"/>
    </row>
    <row r="951" spans="1:8" ht="15.75">
      <c r="A951" s="62"/>
      <c r="B951" s="149" t="s">
        <v>623</v>
      </c>
      <c r="C951" s="64"/>
      <c r="D951" s="64"/>
      <c r="E951" s="64"/>
      <c r="F951" s="434"/>
      <c r="G951" s="434"/>
      <c r="H951" s="434"/>
    </row>
    <row r="952" spans="1:8" ht="15.75">
      <c r="A952" s="62"/>
      <c r="B952" s="62" t="s">
        <v>491</v>
      </c>
      <c r="C952" s="67"/>
      <c r="D952" s="67"/>
      <c r="E952" s="67"/>
      <c r="F952" s="60"/>
      <c r="G952" s="60"/>
      <c r="H952" s="434"/>
    </row>
    <row r="953" spans="1:8" ht="15.75">
      <c r="A953" s="62"/>
      <c r="B953" s="56" t="s">
        <v>494</v>
      </c>
      <c r="C953" s="59">
        <v>4208</v>
      </c>
      <c r="D953" s="59">
        <v>1871</v>
      </c>
      <c r="E953" s="59">
        <v>58</v>
      </c>
      <c r="F953" s="60">
        <f t="shared" ref="F953" si="235">D953*100/C953</f>
        <v>44.46292775665399</v>
      </c>
      <c r="G953" s="60">
        <f t="shared" ref="G953" si="236">E953*100/C953</f>
        <v>1.3783269961977187</v>
      </c>
      <c r="H953" s="434"/>
    </row>
    <row r="954" spans="1:8" ht="15.75">
      <c r="A954" s="62"/>
      <c r="B954" s="149" t="s">
        <v>492</v>
      </c>
      <c r="C954" s="64"/>
      <c r="D954" s="64"/>
      <c r="E954" s="64"/>
      <c r="F954" s="434"/>
      <c r="G954" s="434"/>
      <c r="H954" s="434"/>
    </row>
    <row r="955" spans="1:8" ht="15.75">
      <c r="A955" s="62"/>
      <c r="B955" s="149" t="s">
        <v>493</v>
      </c>
      <c r="C955" s="64"/>
      <c r="D955" s="64"/>
      <c r="E955" s="64"/>
      <c r="F955" s="434"/>
      <c r="G955" s="434"/>
      <c r="H955" s="434"/>
    </row>
    <row r="956" spans="1:8" ht="15.75">
      <c r="A956" s="62"/>
      <c r="B956" s="149" t="s">
        <v>622</v>
      </c>
      <c r="C956" s="64"/>
      <c r="D956" s="64"/>
      <c r="E956" s="64"/>
      <c r="F956" s="454"/>
      <c r="G956" s="454"/>
      <c r="H956" s="454"/>
    </row>
    <row r="957" spans="1:8" ht="15.75">
      <c r="A957" s="62"/>
      <c r="B957" s="149"/>
      <c r="C957" s="64"/>
      <c r="D957" s="64"/>
      <c r="E957" s="64"/>
      <c r="F957" s="434"/>
      <c r="G957" s="434"/>
      <c r="H957" s="434"/>
    </row>
    <row r="958" spans="1:8" ht="15.75">
      <c r="A958" s="62"/>
      <c r="B958" s="63" t="s">
        <v>8</v>
      </c>
      <c r="C958" s="64">
        <f>SUM(C943:C957)</f>
        <v>117132</v>
      </c>
      <c r="D958" s="64">
        <f>SUM(D943:D957)</f>
        <v>43025</v>
      </c>
      <c r="E958" s="64">
        <f>SUM(E943:E957)</f>
        <v>7867</v>
      </c>
      <c r="F958" s="65">
        <f>D958*100/C958</f>
        <v>36.732062971690063</v>
      </c>
      <c r="G958" s="65">
        <f>E958*100/C958</f>
        <v>6.7163541986818291</v>
      </c>
      <c r="H958" s="65">
        <f>(C958-139422)*100/139422</f>
        <v>-15.987433833971684</v>
      </c>
    </row>
    <row r="959" spans="1:8" ht="15.75">
      <c r="A959" s="62"/>
      <c r="B959" s="63"/>
      <c r="C959" s="64"/>
      <c r="D959" s="64"/>
      <c r="E959" s="64"/>
      <c r="F959" s="434"/>
      <c r="G959" s="434"/>
      <c r="H959" s="434"/>
    </row>
    <row r="960" spans="1:8" ht="15.75">
      <c r="A960" s="155"/>
      <c r="B960" s="176"/>
      <c r="C960" s="170" t="s">
        <v>122</v>
      </c>
      <c r="D960" s="169"/>
      <c r="E960" s="169"/>
      <c r="F960" s="169"/>
      <c r="G960" s="169"/>
      <c r="H960" s="171"/>
    </row>
    <row r="961" spans="1:8">
      <c r="A961" s="77"/>
      <c r="B961" s="244"/>
      <c r="C961" s="68"/>
      <c r="D961" s="94" t="s">
        <v>19</v>
      </c>
      <c r="E961" s="82"/>
      <c r="F961" s="82"/>
      <c r="G961" s="82"/>
      <c r="H961" s="88"/>
    </row>
    <row r="962" spans="1:8">
      <c r="A962" s="76" t="s">
        <v>85</v>
      </c>
      <c r="B962" s="151"/>
      <c r="C962" s="68"/>
      <c r="D962" s="78"/>
      <c r="E962" s="56"/>
      <c r="F962" s="138" t="s">
        <v>5</v>
      </c>
      <c r="G962" s="138" t="s">
        <v>1</v>
      </c>
      <c r="H962" s="139" t="s">
        <v>2</v>
      </c>
    </row>
    <row r="963" spans="1:8">
      <c r="A963" s="81" t="s">
        <v>20</v>
      </c>
      <c r="B963" s="84">
        <v>616579</v>
      </c>
      <c r="C963" s="68"/>
      <c r="D963" s="584" t="s">
        <v>22</v>
      </c>
      <c r="E963" s="585"/>
      <c r="F963" s="112">
        <v>5</v>
      </c>
      <c r="G963" s="112">
        <v>1</v>
      </c>
      <c r="H963" s="83">
        <v>0</v>
      </c>
    </row>
    <row r="964" spans="1:8">
      <c r="A964" s="81" t="s">
        <v>21</v>
      </c>
      <c r="B964" s="84">
        <v>141260</v>
      </c>
      <c r="C964" s="56"/>
      <c r="D964" s="584" t="s">
        <v>24</v>
      </c>
      <c r="E964" s="585"/>
      <c r="F964" s="112">
        <v>6</v>
      </c>
      <c r="G964" s="112">
        <v>1</v>
      </c>
      <c r="H964" s="83"/>
    </row>
    <row r="965" spans="1:8">
      <c r="A965" s="81" t="s">
        <v>23</v>
      </c>
      <c r="B965" s="84">
        <v>53307</v>
      </c>
      <c r="C965" s="56"/>
      <c r="D965" s="68"/>
      <c r="E965" s="68"/>
      <c r="F965" s="113"/>
      <c r="G965" s="113"/>
      <c r="H965" s="114"/>
    </row>
    <row r="966" spans="1:8">
      <c r="A966" s="70"/>
      <c r="B966" s="152"/>
      <c r="C966" s="56"/>
      <c r="D966" s="68"/>
      <c r="E966" s="56"/>
      <c r="F966" s="71"/>
      <c r="G966" s="71"/>
      <c r="H966" s="114"/>
    </row>
    <row r="967" spans="1:8">
      <c r="A967" s="81" t="s">
        <v>25</v>
      </c>
      <c r="B967" s="99">
        <f>B963/6</f>
        <v>102763.16666666667</v>
      </c>
      <c r="C967" s="68"/>
      <c r="D967" s="68"/>
      <c r="E967" s="68"/>
      <c r="F967" s="113"/>
      <c r="G967" s="113"/>
      <c r="H967" s="114"/>
    </row>
    <row r="968" spans="1:8" ht="15.75">
      <c r="A968" s="182" t="s">
        <v>290</v>
      </c>
      <c r="B968" s="86" t="s">
        <v>592</v>
      </c>
      <c r="C968" s="63"/>
      <c r="D968" s="63"/>
      <c r="E968" s="63"/>
      <c r="F968" s="92"/>
      <c r="G968" s="92"/>
      <c r="H968" s="72"/>
    </row>
    <row r="969" spans="1:8">
      <c r="A969" s="70"/>
      <c r="B969" s="56"/>
      <c r="C969" s="56"/>
      <c r="D969" s="56"/>
      <c r="E969" s="56"/>
      <c r="F969" s="56"/>
      <c r="G969" s="56"/>
      <c r="H969" s="57"/>
    </row>
    <row r="970" spans="1:8">
      <c r="A970" s="591" t="s">
        <v>26</v>
      </c>
      <c r="B970" s="179" t="s">
        <v>27</v>
      </c>
      <c r="C970" s="586" t="s">
        <v>79</v>
      </c>
      <c r="D970" s="586"/>
      <c r="E970" s="586"/>
      <c r="F970" s="587" t="s">
        <v>86</v>
      </c>
      <c r="G970" s="588" t="s">
        <v>87</v>
      </c>
      <c r="H970" s="581" t="s">
        <v>28</v>
      </c>
    </row>
    <row r="971" spans="1:8">
      <c r="A971" s="591"/>
      <c r="B971" s="180" t="s">
        <v>29</v>
      </c>
      <c r="C971" s="179" t="s">
        <v>5</v>
      </c>
      <c r="D971" s="179" t="s">
        <v>30</v>
      </c>
      <c r="E971" s="179" t="s">
        <v>31</v>
      </c>
      <c r="F971" s="587"/>
      <c r="G971" s="588"/>
      <c r="H971" s="581"/>
    </row>
    <row r="972" spans="1:8">
      <c r="A972" s="158"/>
      <c r="B972" s="107"/>
      <c r="C972" s="59"/>
      <c r="D972" s="59"/>
      <c r="E972" s="59"/>
      <c r="F972" s="122"/>
      <c r="G972" s="108"/>
      <c r="H972" s="269"/>
    </row>
    <row r="973" spans="1:8" ht="15.75">
      <c r="A973" s="62" t="s">
        <v>594</v>
      </c>
      <c r="B973" s="56" t="s">
        <v>178</v>
      </c>
      <c r="C973" s="67">
        <v>45996</v>
      </c>
      <c r="D973" s="67">
        <v>7015</v>
      </c>
      <c r="E973" s="67">
        <v>13171</v>
      </c>
      <c r="F973" s="60">
        <f t="shared" ref="F973" si="237">D973*100/C973</f>
        <v>15.251326202278459</v>
      </c>
      <c r="G973" s="60">
        <f t="shared" ref="G973" si="238">E973*100/C973</f>
        <v>28.635098704235151</v>
      </c>
      <c r="H973" s="67"/>
    </row>
    <row r="974" spans="1:8">
      <c r="A974" s="56"/>
      <c r="B974" s="56" t="s">
        <v>812</v>
      </c>
      <c r="C974" s="67">
        <v>28909</v>
      </c>
      <c r="D974" s="67">
        <v>5056</v>
      </c>
      <c r="E974" s="67">
        <v>5707</v>
      </c>
      <c r="F974" s="60">
        <f t="shared" ref="F974" si="239">D974*100/C974</f>
        <v>17.489363174098031</v>
      </c>
      <c r="G974" s="60">
        <f t="shared" ref="G974" si="240">E974*100/C974</f>
        <v>19.741257047978138</v>
      </c>
      <c r="H974" s="67"/>
    </row>
    <row r="975" spans="1:8">
      <c r="A975" s="56"/>
      <c r="B975" s="56"/>
      <c r="C975" s="67"/>
      <c r="D975" s="67"/>
      <c r="E975" s="67"/>
      <c r="F975" s="60"/>
      <c r="G975" s="60"/>
      <c r="H975" s="67"/>
    </row>
    <row r="976" spans="1:8" ht="15.75">
      <c r="A976" s="56"/>
      <c r="B976" s="63" t="s">
        <v>8</v>
      </c>
      <c r="C976" s="64">
        <f>SUM(C973:C974)</f>
        <v>74905</v>
      </c>
      <c r="D976" s="64">
        <f t="shared" ref="D976:E976" si="241">SUM(D973:D974)</f>
        <v>12071</v>
      </c>
      <c r="E976" s="64">
        <f t="shared" si="241"/>
        <v>18878</v>
      </c>
      <c r="F976" s="65">
        <f>D976*100/C976</f>
        <v>16.115079100193579</v>
      </c>
      <c r="G976" s="65">
        <f>E976*100/C976</f>
        <v>25.202589947266539</v>
      </c>
      <c r="H976" s="65">
        <f>(C976-102763)*100/102763</f>
        <v>-27.108978912643657</v>
      </c>
    </row>
    <row r="977" spans="1:8" ht="15.75">
      <c r="A977" s="56"/>
      <c r="B977" s="63"/>
      <c r="C977" s="64"/>
      <c r="D977" s="64"/>
      <c r="E977" s="64"/>
      <c r="F977" s="65"/>
      <c r="G977" s="65"/>
      <c r="H977" s="65"/>
    </row>
    <row r="978" spans="1:8" ht="15.75">
      <c r="A978" s="62" t="s">
        <v>367</v>
      </c>
      <c r="B978" s="56" t="s">
        <v>462</v>
      </c>
      <c r="C978" s="67">
        <v>72004</v>
      </c>
      <c r="D978" s="67">
        <v>15048</v>
      </c>
      <c r="E978" s="67">
        <v>5102</v>
      </c>
      <c r="F978" s="60">
        <f>D978*100/C978</f>
        <v>20.898838953391479</v>
      </c>
      <c r="G978" s="60">
        <f>E978*100/C978</f>
        <v>7.0857174601411037</v>
      </c>
      <c r="H978" s="67"/>
    </row>
    <row r="979" spans="1:8" ht="15.75">
      <c r="A979" s="62"/>
      <c r="B979" s="56" t="s">
        <v>181</v>
      </c>
      <c r="C979" s="67">
        <v>42293</v>
      </c>
      <c r="D979" s="67">
        <v>9815</v>
      </c>
      <c r="E979" s="67">
        <v>2473</v>
      </c>
      <c r="F979" s="60">
        <f>D979*100/C979</f>
        <v>23.207150119405103</v>
      </c>
      <c r="G979" s="60">
        <f>E979*100/C979</f>
        <v>5.8473033362494977</v>
      </c>
      <c r="H979" s="67"/>
    </row>
    <row r="980" spans="1:8" ht="15.75">
      <c r="A980" s="62"/>
      <c r="B980" s="56"/>
      <c r="C980" s="59"/>
      <c r="D980" s="59"/>
      <c r="E980" s="59"/>
      <c r="F980" s="60"/>
      <c r="G980" s="60"/>
      <c r="H980" s="67"/>
    </row>
    <row r="981" spans="1:8" ht="15.75">
      <c r="A981" s="62"/>
      <c r="B981" s="63" t="s">
        <v>8</v>
      </c>
      <c r="C981" s="64">
        <f>SUM(C978:C980)</f>
        <v>114297</v>
      </c>
      <c r="D981" s="64">
        <f t="shared" ref="D981:E981" si="242">SUM(D978:D980)</f>
        <v>24863</v>
      </c>
      <c r="E981" s="64">
        <f t="shared" si="242"/>
        <v>7575</v>
      </c>
      <c r="F981" s="65">
        <f>D981*100/C981</f>
        <v>21.752976893531763</v>
      </c>
      <c r="G981" s="65">
        <f>E981*100/C981</f>
        <v>6.6274705372844434</v>
      </c>
      <c r="H981" s="448">
        <f>(C981-102763)*100/102763</f>
        <v>11.223884082792445</v>
      </c>
    </row>
    <row r="982" spans="1:8" ht="15.75">
      <c r="A982" s="62"/>
      <c r="B982" s="63"/>
      <c r="C982" s="64"/>
      <c r="D982" s="64"/>
      <c r="E982" s="64"/>
      <c r="F982" s="335"/>
      <c r="G982" s="335"/>
      <c r="H982" s="335"/>
    </row>
    <row r="983" spans="1:8" ht="15.75">
      <c r="A983" s="62" t="s">
        <v>603</v>
      </c>
      <c r="B983" s="56" t="s">
        <v>179</v>
      </c>
      <c r="C983" s="67">
        <v>49614</v>
      </c>
      <c r="D983" s="67">
        <v>8739</v>
      </c>
      <c r="E983" s="67">
        <v>2880</v>
      </c>
      <c r="F983" s="60">
        <f t="shared" ref="F983" si="243">D983*100/C983</f>
        <v>17.613979925021162</v>
      </c>
      <c r="G983" s="60">
        <f t="shared" ref="G983" si="244">E983*100/C983</f>
        <v>5.8048131575764907</v>
      </c>
      <c r="H983" s="335"/>
    </row>
    <row r="984" spans="1:8" ht="15.75">
      <c r="A984" s="62"/>
      <c r="B984" s="56" t="s">
        <v>183</v>
      </c>
      <c r="C984" s="59">
        <v>28872</v>
      </c>
      <c r="D984" s="59">
        <v>3391</v>
      </c>
      <c r="E984" s="59">
        <v>2447</v>
      </c>
      <c r="F984" s="60">
        <f>D984*100/C984</f>
        <v>11.744943197561652</v>
      </c>
      <c r="G984" s="60">
        <f>E984*100/C984</f>
        <v>8.4753394292047659</v>
      </c>
      <c r="H984" s="434"/>
    </row>
    <row r="985" spans="1:8" ht="15.75">
      <c r="A985" s="62"/>
      <c r="B985" s="63" t="s">
        <v>106</v>
      </c>
      <c r="C985" s="67"/>
      <c r="D985" s="67"/>
      <c r="E985" s="67"/>
      <c r="F985" s="60"/>
      <c r="G985" s="60"/>
      <c r="H985" s="434"/>
    </row>
    <row r="986" spans="1:8" ht="15.75">
      <c r="A986" s="62"/>
      <c r="B986" s="68" t="s">
        <v>717</v>
      </c>
      <c r="C986" s="59">
        <v>3592</v>
      </c>
      <c r="D986" s="59">
        <v>320</v>
      </c>
      <c r="E986" s="59">
        <v>651</v>
      </c>
      <c r="F986" s="60">
        <f>D986*100/C986</f>
        <v>8.908685968819599</v>
      </c>
      <c r="G986" s="60">
        <f>E986*100/C986</f>
        <v>18.123608017817372</v>
      </c>
      <c r="H986" s="434"/>
    </row>
    <row r="987" spans="1:8" ht="15.75">
      <c r="A987" s="62"/>
      <c r="B987" s="68" t="s">
        <v>718</v>
      </c>
      <c r="C987" s="59">
        <v>2633</v>
      </c>
      <c r="D987" s="59">
        <v>56</v>
      </c>
      <c r="E987" s="59">
        <v>902</v>
      </c>
      <c r="F987" s="60">
        <f>D987*100/C987</f>
        <v>2.1268515001898973</v>
      </c>
      <c r="G987" s="60">
        <f>E987*100/C987</f>
        <v>34.25750094948728</v>
      </c>
      <c r="H987" s="434"/>
    </row>
    <row r="988" spans="1:8" ht="15.75">
      <c r="A988" s="62"/>
      <c r="B988" s="68"/>
      <c r="C988" s="59"/>
      <c r="D988" s="59"/>
      <c r="E988" s="59"/>
      <c r="F988" s="60"/>
      <c r="G988" s="60"/>
      <c r="H988" s="434"/>
    </row>
    <row r="989" spans="1:8" ht="15.75">
      <c r="A989" s="62"/>
      <c r="B989" s="63" t="s">
        <v>8</v>
      </c>
      <c r="C989" s="64">
        <f>SUM(C983:C988)</f>
        <v>84711</v>
      </c>
      <c r="D989" s="64">
        <f t="shared" ref="D989:E989" si="245">SUM(D983:D988)</f>
        <v>12506</v>
      </c>
      <c r="E989" s="64">
        <f t="shared" si="245"/>
        <v>6880</v>
      </c>
      <c r="F989" s="335">
        <f>D989*100/C989</f>
        <v>14.76313583832088</v>
      </c>
      <c r="G989" s="335">
        <f>E989*100/C989</f>
        <v>8.1217315342753604</v>
      </c>
      <c r="H989" s="448">
        <f>(C989-102763)*100/102763</f>
        <v>-17.566633905199343</v>
      </c>
    </row>
    <row r="990" spans="1:8" ht="15.75">
      <c r="A990" s="62"/>
      <c r="B990" s="63"/>
      <c r="C990" s="64"/>
      <c r="D990" s="64"/>
      <c r="E990" s="64"/>
      <c r="F990" s="434"/>
      <c r="G990" s="434"/>
      <c r="H990" s="434"/>
    </row>
    <row r="991" spans="1:8" ht="15.75">
      <c r="A991" s="62" t="s">
        <v>640</v>
      </c>
      <c r="B991" s="56" t="s">
        <v>180</v>
      </c>
      <c r="C991" s="67">
        <v>13658</v>
      </c>
      <c r="D991" s="67">
        <v>2773</v>
      </c>
      <c r="E991" s="67">
        <v>1176</v>
      </c>
      <c r="F991" s="60">
        <f>D991*100/C991</f>
        <v>20.303119051105579</v>
      </c>
      <c r="G991" s="60">
        <f>E991*100/C991</f>
        <v>8.6103382632889147</v>
      </c>
      <c r="H991" s="65"/>
    </row>
    <row r="992" spans="1:8" ht="15.75">
      <c r="B992" s="63" t="s">
        <v>106</v>
      </c>
      <c r="C992" s="64"/>
      <c r="D992" s="64"/>
      <c r="E992" s="64"/>
      <c r="F992" s="65"/>
      <c r="G992" s="65"/>
      <c r="H992" s="65"/>
    </row>
    <row r="993" spans="1:8" ht="15.75">
      <c r="A993" s="56"/>
      <c r="B993" s="68" t="s">
        <v>719</v>
      </c>
      <c r="C993" s="59">
        <v>6502</v>
      </c>
      <c r="D993" s="59">
        <v>757</v>
      </c>
      <c r="E993" s="59">
        <v>0</v>
      </c>
      <c r="F993" s="60">
        <f t="shared" ref="F993:F1018" si="246">D993*100/C993</f>
        <v>11.642571516456474</v>
      </c>
      <c r="G993" s="60">
        <f t="shared" ref="G993:G1018" si="247">E993*100/C993</f>
        <v>0</v>
      </c>
      <c r="H993" s="65"/>
    </row>
    <row r="994" spans="1:8" ht="15.75">
      <c r="A994" s="56"/>
      <c r="B994" s="141" t="s">
        <v>720</v>
      </c>
      <c r="C994" s="67">
        <v>4155</v>
      </c>
      <c r="D994" s="67">
        <v>309</v>
      </c>
      <c r="E994" s="67">
        <v>464</v>
      </c>
      <c r="F994" s="60">
        <f>D994*100/C994</f>
        <v>7.4368231046931408</v>
      </c>
      <c r="G994" s="60">
        <f>E994*100/C994</f>
        <v>11.167268351383875</v>
      </c>
      <c r="H994" s="434"/>
    </row>
    <row r="995" spans="1:8" ht="15.75">
      <c r="A995" s="56"/>
      <c r="B995" s="68" t="s">
        <v>721</v>
      </c>
      <c r="C995" s="59">
        <v>7375</v>
      </c>
      <c r="D995" s="59">
        <v>3219</v>
      </c>
      <c r="E995" s="59">
        <v>180</v>
      </c>
      <c r="F995" s="60">
        <f t="shared" si="246"/>
        <v>43.647457627118641</v>
      </c>
      <c r="G995" s="60">
        <f t="shared" si="247"/>
        <v>2.4406779661016951</v>
      </c>
      <c r="H995" s="65"/>
    </row>
    <row r="996" spans="1:8" ht="15.75">
      <c r="A996" s="56"/>
      <c r="B996" s="68" t="s">
        <v>722</v>
      </c>
      <c r="C996" s="59">
        <v>4057</v>
      </c>
      <c r="D996" s="59">
        <v>936</v>
      </c>
      <c r="E996" s="59">
        <v>766</v>
      </c>
      <c r="F996" s="60">
        <f t="shared" si="246"/>
        <v>23.071234902637418</v>
      </c>
      <c r="G996" s="60">
        <f t="shared" si="247"/>
        <v>18.880946512201135</v>
      </c>
      <c r="H996" s="65"/>
    </row>
    <row r="997" spans="1:8" ht="15.75">
      <c r="A997" s="56"/>
      <c r="B997" s="68" t="s">
        <v>723</v>
      </c>
      <c r="C997" s="59">
        <v>6462</v>
      </c>
      <c r="D997" s="59">
        <v>1088</v>
      </c>
      <c r="E997" s="59">
        <v>1005</v>
      </c>
      <c r="F997" s="60">
        <f t="shared" si="246"/>
        <v>16.836892602909316</v>
      </c>
      <c r="G997" s="60">
        <f t="shared" si="247"/>
        <v>15.552460538532962</v>
      </c>
      <c r="H997" s="65"/>
    </row>
    <row r="998" spans="1:8" ht="15.75">
      <c r="A998" s="56"/>
      <c r="B998" s="141" t="s">
        <v>724</v>
      </c>
      <c r="C998" s="67">
        <v>3368</v>
      </c>
      <c r="D998" s="67">
        <v>267</v>
      </c>
      <c r="E998" s="67">
        <v>43</v>
      </c>
      <c r="F998" s="60">
        <f>D998*100/C998</f>
        <v>7.9275534441805222</v>
      </c>
      <c r="G998" s="60">
        <f>E998*100/C998</f>
        <v>1.2767220902612826</v>
      </c>
      <c r="H998" s="434"/>
    </row>
    <row r="999" spans="1:8" ht="15.75">
      <c r="A999" s="56"/>
      <c r="B999" s="141" t="s">
        <v>725</v>
      </c>
      <c r="C999" s="67">
        <v>4832</v>
      </c>
      <c r="D999" s="67">
        <v>314</v>
      </c>
      <c r="E999" s="67">
        <v>1294</v>
      </c>
      <c r="F999" s="60">
        <f>D999*100/C999</f>
        <v>6.4983443708609272</v>
      </c>
      <c r="G999" s="60">
        <f>E999*100/C999</f>
        <v>26.77980132450331</v>
      </c>
      <c r="H999" s="434"/>
    </row>
    <row r="1000" spans="1:8" ht="15.75">
      <c r="A1000" s="56"/>
      <c r="B1000" s="68" t="s">
        <v>726</v>
      </c>
      <c r="C1000" s="59">
        <v>3657</v>
      </c>
      <c r="D1000" s="59">
        <v>500</v>
      </c>
      <c r="E1000" s="59">
        <v>806</v>
      </c>
      <c r="F1000" s="60">
        <f t="shared" si="246"/>
        <v>13.672409078479628</v>
      </c>
      <c r="G1000" s="60">
        <f t="shared" si="247"/>
        <v>22.039923434509159</v>
      </c>
      <c r="H1000" s="65"/>
    </row>
    <row r="1001" spans="1:8" ht="15.75">
      <c r="A1001" s="56"/>
      <c r="B1001" s="141" t="s">
        <v>727</v>
      </c>
      <c r="C1001" s="67">
        <v>5117</v>
      </c>
      <c r="D1001" s="67">
        <v>1244</v>
      </c>
      <c r="E1001" s="67">
        <v>457</v>
      </c>
      <c r="F1001" s="60">
        <f>D1001*100/C1001</f>
        <v>24.311119796755911</v>
      </c>
      <c r="G1001" s="60">
        <f>E1001*100/C1001</f>
        <v>8.9310142661715854</v>
      </c>
      <c r="H1001" s="434"/>
    </row>
    <row r="1002" spans="1:8" ht="15.75">
      <c r="A1002" s="56"/>
      <c r="B1002" s="68" t="s">
        <v>728</v>
      </c>
      <c r="C1002" s="59">
        <v>5129</v>
      </c>
      <c r="D1002" s="59">
        <v>1446</v>
      </c>
      <c r="E1002" s="59">
        <v>101</v>
      </c>
      <c r="F1002" s="60">
        <f t="shared" si="246"/>
        <v>28.192630142327939</v>
      </c>
      <c r="G1002" s="60">
        <f t="shared" si="247"/>
        <v>1.9691947748099046</v>
      </c>
      <c r="H1002" s="65"/>
    </row>
    <row r="1003" spans="1:8" ht="15.75">
      <c r="A1003" s="56"/>
      <c r="B1003" s="102" t="s">
        <v>729</v>
      </c>
      <c r="C1003" s="67">
        <v>6249</v>
      </c>
      <c r="D1003" s="67">
        <v>3287</v>
      </c>
      <c r="E1003" s="67">
        <v>651</v>
      </c>
      <c r="F1003" s="60">
        <f t="shared" ref="F1003" si="248">D1003*100/C1003</f>
        <v>52.600416066570652</v>
      </c>
      <c r="G1003" s="60">
        <f t="shared" ref="G1003" si="249">E1003*100/C1003</f>
        <v>10.417666826692271</v>
      </c>
      <c r="H1003" s="65"/>
    </row>
    <row r="1004" spans="1:8" ht="15.75">
      <c r="A1004" s="56"/>
      <c r="B1004" s="68" t="s">
        <v>761</v>
      </c>
      <c r="C1004" s="59">
        <v>6932</v>
      </c>
      <c r="D1004" s="59">
        <v>3149</v>
      </c>
      <c r="E1004" s="59">
        <v>507</v>
      </c>
      <c r="F1004" s="60">
        <f t="shared" si="246"/>
        <v>45.427005193306407</v>
      </c>
      <c r="G1004" s="60">
        <f t="shared" si="247"/>
        <v>7.3139065204847089</v>
      </c>
      <c r="H1004" s="65"/>
    </row>
    <row r="1005" spans="1:8" ht="15.75">
      <c r="A1005" s="56"/>
      <c r="B1005" s="68" t="s">
        <v>730</v>
      </c>
      <c r="C1005" s="59">
        <v>2507</v>
      </c>
      <c r="D1005" s="59">
        <v>45</v>
      </c>
      <c r="E1005" s="59">
        <v>137</v>
      </c>
      <c r="F1005" s="60">
        <f t="shared" si="246"/>
        <v>1.7949740725967291</v>
      </c>
      <c r="G1005" s="60">
        <f t="shared" si="247"/>
        <v>5.4646988432389314</v>
      </c>
      <c r="H1005" s="65"/>
    </row>
    <row r="1006" spans="1:8" ht="15.75">
      <c r="A1006" s="56"/>
      <c r="B1006" s="62" t="s">
        <v>401</v>
      </c>
      <c r="C1006" s="59"/>
      <c r="D1006" s="59"/>
      <c r="E1006" s="59"/>
      <c r="F1006" s="60"/>
      <c r="G1006" s="60"/>
      <c r="H1006" s="65"/>
    </row>
    <row r="1007" spans="1:8" ht="15.75">
      <c r="A1007" s="56"/>
      <c r="B1007" s="56" t="s">
        <v>731</v>
      </c>
      <c r="C1007" s="67">
        <v>3031</v>
      </c>
      <c r="D1007" s="67">
        <v>465</v>
      </c>
      <c r="E1007" s="67">
        <v>346</v>
      </c>
      <c r="F1007" s="60">
        <f>D1007*100/C1007</f>
        <v>15.34147146156384</v>
      </c>
      <c r="G1007" s="60">
        <f>E1007*100/C1007</f>
        <v>11.415374463873309</v>
      </c>
      <c r="H1007" s="434"/>
    </row>
    <row r="1008" spans="1:8" ht="15.75">
      <c r="A1008" s="56"/>
      <c r="B1008" s="141" t="s">
        <v>732</v>
      </c>
      <c r="C1008" s="67">
        <v>2376</v>
      </c>
      <c r="D1008" s="67">
        <v>114</v>
      </c>
      <c r="E1008" s="67">
        <v>32</v>
      </c>
      <c r="F1008" s="60">
        <f>D1008*100/C1008</f>
        <v>4.7979797979797976</v>
      </c>
      <c r="G1008" s="60">
        <f>E1008*100/C1008</f>
        <v>1.3468013468013469</v>
      </c>
      <c r="H1008" s="434"/>
    </row>
    <row r="1009" spans="1:8" ht="15.75">
      <c r="A1009" s="56"/>
      <c r="B1009" s="56" t="s">
        <v>733</v>
      </c>
      <c r="C1009" s="67">
        <v>1713</v>
      </c>
      <c r="D1009" s="67">
        <v>412</v>
      </c>
      <c r="E1009" s="67">
        <v>41</v>
      </c>
      <c r="F1009" s="60">
        <f>D1009*100/C1009</f>
        <v>24.051371862230006</v>
      </c>
      <c r="G1009" s="60">
        <f>E1009*100/C1009</f>
        <v>2.3934617629889083</v>
      </c>
      <c r="H1009" s="434"/>
    </row>
    <row r="1010" spans="1:8" ht="15.75">
      <c r="A1010" s="56"/>
      <c r="B1010" s="56" t="s">
        <v>734</v>
      </c>
      <c r="C1010" s="67">
        <v>2436</v>
      </c>
      <c r="D1010" s="67">
        <v>643</v>
      </c>
      <c r="E1010" s="67">
        <v>10</v>
      </c>
      <c r="F1010" s="60">
        <f>D1010*100/C1010</f>
        <v>26.395730706075533</v>
      </c>
      <c r="G1010" s="60">
        <f>E1010*100/C1010</f>
        <v>0.41050903119868637</v>
      </c>
      <c r="H1010" s="434"/>
    </row>
    <row r="1011" spans="1:8" ht="15.75">
      <c r="A1011" s="56"/>
      <c r="B1011" s="56" t="s">
        <v>735</v>
      </c>
      <c r="C1011" s="67">
        <v>1825</v>
      </c>
      <c r="D1011" s="67">
        <v>235</v>
      </c>
      <c r="E1011" s="67">
        <v>5</v>
      </c>
      <c r="F1011" s="60">
        <f>D1011*100/C1011</f>
        <v>12.876712328767123</v>
      </c>
      <c r="G1011" s="60">
        <f>E1011*100/C1011</f>
        <v>0.27397260273972601</v>
      </c>
      <c r="H1011" s="372"/>
    </row>
    <row r="1012" spans="1:8" ht="15.75">
      <c r="A1012" s="56"/>
      <c r="B1012" s="141" t="s">
        <v>736</v>
      </c>
      <c r="C1012" s="67">
        <v>1978</v>
      </c>
      <c r="D1012" s="67">
        <v>892</v>
      </c>
      <c r="E1012" s="67">
        <v>0</v>
      </c>
      <c r="F1012" s="60">
        <f t="shared" ref="F1012:F1016" si="250">D1012*100/C1012</f>
        <v>45.096056622851364</v>
      </c>
      <c r="G1012" s="60">
        <f t="shared" ref="G1012:G1016" si="251">E1012*100/C1012</f>
        <v>0</v>
      </c>
      <c r="H1012" s="434"/>
    </row>
    <row r="1013" spans="1:8" ht="15.75">
      <c r="A1013" s="56"/>
      <c r="B1013" s="141" t="s">
        <v>737</v>
      </c>
      <c r="C1013" s="67">
        <v>1281</v>
      </c>
      <c r="D1013" s="67">
        <v>598</v>
      </c>
      <c r="E1013" s="67">
        <v>176</v>
      </c>
      <c r="F1013" s="60">
        <f t="shared" si="250"/>
        <v>46.682279469164712</v>
      </c>
      <c r="G1013" s="60">
        <f t="shared" si="251"/>
        <v>13.739266198282591</v>
      </c>
      <c r="H1013" s="434"/>
    </row>
    <row r="1014" spans="1:8" ht="15.75">
      <c r="A1014" s="56"/>
      <c r="B1014" s="141" t="s">
        <v>738</v>
      </c>
      <c r="C1014" s="67">
        <v>1705</v>
      </c>
      <c r="D1014" s="67">
        <v>563</v>
      </c>
      <c r="E1014" s="67">
        <v>0</v>
      </c>
      <c r="F1014" s="60">
        <f t="shared" si="250"/>
        <v>33.020527859237539</v>
      </c>
      <c r="G1014" s="60">
        <f t="shared" si="251"/>
        <v>0</v>
      </c>
      <c r="H1014" s="434"/>
    </row>
    <row r="1015" spans="1:8" ht="15.75">
      <c r="A1015" s="56"/>
      <c r="B1015" s="141" t="s">
        <v>739</v>
      </c>
      <c r="C1015" s="67">
        <v>3325</v>
      </c>
      <c r="D1015" s="67">
        <v>332</v>
      </c>
      <c r="E1015" s="67">
        <v>290</v>
      </c>
      <c r="F1015" s="60">
        <f t="shared" si="250"/>
        <v>9.9849624060150379</v>
      </c>
      <c r="G1015" s="60">
        <f t="shared" si="251"/>
        <v>8.7218045112781954</v>
      </c>
      <c r="H1015" s="434"/>
    </row>
    <row r="1016" spans="1:8" ht="15.75">
      <c r="A1016" s="56"/>
      <c r="B1016" s="141" t="s">
        <v>740</v>
      </c>
      <c r="C1016" s="67">
        <v>2423</v>
      </c>
      <c r="D1016" s="67">
        <v>604</v>
      </c>
      <c r="E1016" s="67">
        <v>152</v>
      </c>
      <c r="F1016" s="60">
        <f t="shared" si="250"/>
        <v>24.927775484936031</v>
      </c>
      <c r="G1016" s="60">
        <f t="shared" si="251"/>
        <v>6.2732150226991337</v>
      </c>
      <c r="H1016" s="434"/>
    </row>
    <row r="1017" spans="1:8" ht="15.75">
      <c r="A1017" s="56"/>
      <c r="B1017" s="56"/>
      <c r="C1017" s="67"/>
      <c r="D1017" s="67"/>
      <c r="E1017" s="67"/>
      <c r="F1017" s="60"/>
      <c r="G1017" s="60"/>
      <c r="H1017" s="434"/>
    </row>
    <row r="1018" spans="1:8" ht="15.75">
      <c r="A1018" s="56"/>
      <c r="B1018" s="63" t="s">
        <v>8</v>
      </c>
      <c r="C1018" s="64">
        <f>SUM(C991:C1017)</f>
        <v>102093</v>
      </c>
      <c r="D1018" s="64">
        <f t="shared" ref="D1018:E1018" si="252">SUM(D991:D1017)</f>
        <v>24192</v>
      </c>
      <c r="E1018" s="64">
        <f t="shared" si="252"/>
        <v>8639</v>
      </c>
      <c r="F1018" s="65">
        <f t="shared" si="246"/>
        <v>23.696041844200877</v>
      </c>
      <c r="G1018" s="65">
        <f t="shared" si="247"/>
        <v>8.4618925881304303</v>
      </c>
      <c r="H1018" s="448">
        <f>(C1018-102763)*100/102763</f>
        <v>-0.65198563685373145</v>
      </c>
    </row>
    <row r="1019" spans="1:8" ht="15.75">
      <c r="A1019" s="56"/>
      <c r="B1019" s="63"/>
      <c r="C1019" s="64"/>
      <c r="D1019" s="64"/>
      <c r="E1019" s="64"/>
      <c r="F1019" s="65"/>
      <c r="G1019" s="65"/>
      <c r="H1019" s="65"/>
    </row>
    <row r="1020" spans="1:8" ht="15.75">
      <c r="A1020" s="62" t="s">
        <v>641</v>
      </c>
      <c r="B1020" s="56" t="s">
        <v>182</v>
      </c>
      <c r="C1020" s="59">
        <v>23596</v>
      </c>
      <c r="D1020" s="59">
        <v>12422</v>
      </c>
      <c r="E1020" s="59">
        <v>980</v>
      </c>
      <c r="F1020" s="60">
        <f>D1020*100/C1020</f>
        <v>52.644516019664351</v>
      </c>
      <c r="G1020" s="60">
        <f>E1020*100/C1020</f>
        <v>4.1532463129343959</v>
      </c>
      <c r="H1020" s="67"/>
    </row>
    <row r="1021" spans="1:8" ht="15.75">
      <c r="A1021" s="56"/>
      <c r="B1021" s="62" t="s">
        <v>106</v>
      </c>
      <c r="C1021" s="67"/>
      <c r="D1021" s="67"/>
      <c r="E1021" s="67"/>
      <c r="F1021" s="60"/>
      <c r="G1021" s="60"/>
      <c r="H1021" s="67"/>
    </row>
    <row r="1022" spans="1:8">
      <c r="A1022" s="56"/>
      <c r="B1022" s="93" t="s">
        <v>188</v>
      </c>
      <c r="C1022" s="67">
        <v>114786</v>
      </c>
      <c r="D1022" s="67">
        <v>30858</v>
      </c>
      <c r="E1022" s="67">
        <v>5127</v>
      </c>
      <c r="F1022" s="60">
        <f>D1022*100/C1022</f>
        <v>26.883069363859704</v>
      </c>
      <c r="G1022" s="60">
        <f>E1022*100/C1022</f>
        <v>4.4665725785374519</v>
      </c>
      <c r="H1022" s="67"/>
    </row>
    <row r="1023" spans="1:8">
      <c r="A1023" s="56"/>
      <c r="B1023" s="68" t="s">
        <v>719</v>
      </c>
      <c r="C1023" s="67"/>
      <c r="D1023" s="67"/>
      <c r="E1023" s="67"/>
      <c r="F1023" s="67"/>
      <c r="G1023" s="67"/>
      <c r="H1023" s="67"/>
    </row>
    <row r="1024" spans="1:8">
      <c r="A1024" s="56"/>
      <c r="B1024" s="141" t="s">
        <v>720</v>
      </c>
      <c r="C1024" s="67"/>
      <c r="D1024" s="67"/>
      <c r="E1024" s="67"/>
      <c r="F1024" s="67"/>
      <c r="G1024" s="67"/>
      <c r="H1024" s="67"/>
    </row>
    <row r="1025" spans="1:8">
      <c r="A1025" s="56"/>
      <c r="B1025" s="68" t="s">
        <v>721</v>
      </c>
      <c r="C1025" s="67"/>
      <c r="D1025" s="67"/>
      <c r="E1025" s="67"/>
      <c r="F1025" s="67"/>
      <c r="G1025" s="67"/>
      <c r="H1025" s="67"/>
    </row>
    <row r="1026" spans="1:8">
      <c r="A1026" s="56"/>
      <c r="B1026" s="68" t="s">
        <v>722</v>
      </c>
      <c r="C1026" s="67"/>
      <c r="D1026" s="67"/>
      <c r="E1026" s="67"/>
      <c r="F1026" s="67"/>
      <c r="G1026" s="67"/>
      <c r="H1026" s="67"/>
    </row>
    <row r="1027" spans="1:8">
      <c r="A1027" s="56"/>
      <c r="B1027" s="68" t="s">
        <v>723</v>
      </c>
      <c r="C1027" s="67"/>
      <c r="D1027" s="67"/>
      <c r="E1027" s="67"/>
      <c r="F1027" s="67"/>
      <c r="G1027" s="67"/>
      <c r="H1027" s="67"/>
    </row>
    <row r="1028" spans="1:8">
      <c r="A1028" s="56"/>
      <c r="B1028" s="141" t="s">
        <v>724</v>
      </c>
      <c r="C1028" s="67"/>
      <c r="D1028" s="67"/>
      <c r="E1028" s="67"/>
      <c r="F1028" s="67"/>
      <c r="G1028" s="67"/>
      <c r="H1028" s="67"/>
    </row>
    <row r="1029" spans="1:8">
      <c r="A1029" s="56"/>
      <c r="B1029" s="141" t="s">
        <v>725</v>
      </c>
      <c r="C1029" s="67"/>
      <c r="D1029" s="67"/>
      <c r="E1029" s="67"/>
      <c r="F1029" s="67"/>
      <c r="G1029" s="67"/>
      <c r="H1029" s="67"/>
    </row>
    <row r="1030" spans="1:8">
      <c r="A1030" s="56"/>
      <c r="B1030" s="68" t="s">
        <v>726</v>
      </c>
      <c r="C1030" s="67"/>
      <c r="D1030" s="67"/>
      <c r="E1030" s="67"/>
      <c r="F1030" s="67"/>
      <c r="G1030" s="67"/>
      <c r="H1030" s="67"/>
    </row>
    <row r="1031" spans="1:8">
      <c r="A1031" s="56"/>
      <c r="B1031" s="141" t="s">
        <v>727</v>
      </c>
      <c r="C1031" s="67"/>
      <c r="D1031" s="67"/>
      <c r="E1031" s="67"/>
      <c r="F1031" s="67"/>
      <c r="G1031" s="67"/>
      <c r="H1031" s="67"/>
    </row>
    <row r="1032" spans="1:8">
      <c r="A1032" s="56"/>
      <c r="B1032" s="68" t="s">
        <v>728</v>
      </c>
      <c r="C1032" s="67"/>
      <c r="D1032" s="67"/>
      <c r="E1032" s="67"/>
      <c r="F1032" s="67"/>
      <c r="G1032" s="67"/>
      <c r="H1032" s="67"/>
    </row>
    <row r="1033" spans="1:8">
      <c r="A1033" s="56"/>
      <c r="B1033" s="102" t="s">
        <v>729</v>
      </c>
      <c r="C1033" s="67"/>
      <c r="D1033" s="67"/>
      <c r="E1033" s="67"/>
      <c r="F1033" s="67"/>
      <c r="G1033" s="67"/>
      <c r="H1033" s="67"/>
    </row>
    <row r="1034" spans="1:8">
      <c r="A1034" s="56"/>
      <c r="B1034" s="68" t="s">
        <v>761</v>
      </c>
      <c r="C1034" s="67"/>
      <c r="D1034" s="67"/>
      <c r="E1034" s="67"/>
      <c r="F1034" s="67"/>
      <c r="G1034" s="67"/>
      <c r="H1034" s="67"/>
    </row>
    <row r="1035" spans="1:8">
      <c r="A1035" s="56"/>
      <c r="B1035" s="68" t="s">
        <v>730</v>
      </c>
      <c r="C1035" s="67"/>
      <c r="D1035" s="67"/>
      <c r="E1035" s="67"/>
      <c r="F1035" s="67"/>
      <c r="G1035" s="67"/>
      <c r="H1035" s="67"/>
    </row>
    <row r="1036" spans="1:8">
      <c r="A1036" s="56"/>
      <c r="B1036" s="68" t="s">
        <v>717</v>
      </c>
      <c r="C1036" s="67"/>
      <c r="D1036" s="67"/>
      <c r="E1036" s="67"/>
      <c r="F1036" s="67"/>
      <c r="G1036" s="67"/>
      <c r="H1036" s="67"/>
    </row>
    <row r="1037" spans="1:8">
      <c r="A1037" s="56"/>
      <c r="B1037" s="68" t="s">
        <v>718</v>
      </c>
      <c r="C1037" s="67"/>
      <c r="D1037" s="67"/>
      <c r="E1037" s="67"/>
      <c r="F1037" s="67"/>
      <c r="G1037" s="67"/>
      <c r="H1037" s="67"/>
    </row>
    <row r="1038" spans="1:8">
      <c r="A1038" s="56"/>
      <c r="B1038" s="68"/>
      <c r="C1038" s="67"/>
      <c r="D1038" s="67"/>
      <c r="E1038" s="67"/>
      <c r="F1038" s="67"/>
      <c r="G1038" s="67"/>
      <c r="H1038" s="67"/>
    </row>
    <row r="1039" spans="1:8" ht="15.75">
      <c r="A1039" s="56"/>
      <c r="B1039" s="63" t="s">
        <v>8</v>
      </c>
      <c r="C1039" s="64">
        <f>SUM(C1020:C1037)</f>
        <v>138382</v>
      </c>
      <c r="D1039" s="64">
        <f t="shared" ref="D1039:E1039" si="253">SUM(D1020:D1037)</f>
        <v>43280</v>
      </c>
      <c r="E1039" s="64">
        <f t="shared" si="253"/>
        <v>6107</v>
      </c>
      <c r="F1039" s="65">
        <f>D1039*100/C1039</f>
        <v>31.275743955138672</v>
      </c>
      <c r="G1039" s="65">
        <f>E1039*100/C1039</f>
        <v>4.4131462184388139</v>
      </c>
      <c r="H1039" s="448">
        <f>(C1039-102763)*100/102763</f>
        <v>34.661308058347849</v>
      </c>
    </row>
    <row r="1040" spans="1:8" ht="15.75">
      <c r="A1040" s="62"/>
      <c r="B1040" s="56"/>
      <c r="C1040" s="67"/>
      <c r="D1040" s="67"/>
      <c r="E1040" s="67"/>
      <c r="F1040" s="67"/>
      <c r="G1040" s="67"/>
      <c r="H1040" s="67"/>
    </row>
    <row r="1041" spans="1:8" ht="15.75">
      <c r="A1041" s="62" t="s">
        <v>403</v>
      </c>
      <c r="B1041" s="56" t="s">
        <v>463</v>
      </c>
      <c r="C1041" s="67">
        <v>66826</v>
      </c>
      <c r="D1041" s="67">
        <v>12363</v>
      </c>
      <c r="E1041" s="67">
        <v>2508</v>
      </c>
      <c r="F1041" s="60">
        <f t="shared" ref="F1041" si="254">D1041*100/C1041</f>
        <v>18.500284320474066</v>
      </c>
      <c r="G1041" s="60">
        <f t="shared" ref="G1041" si="255">E1041*100/C1041</f>
        <v>3.7530302576841348</v>
      </c>
      <c r="H1041" s="67"/>
    </row>
    <row r="1042" spans="1:8" ht="15.75">
      <c r="A1042" s="62"/>
      <c r="B1042" s="62" t="s">
        <v>401</v>
      </c>
      <c r="C1042" s="67"/>
      <c r="D1042" s="67"/>
      <c r="E1042" s="67"/>
      <c r="F1042" s="60"/>
      <c r="G1042" s="60"/>
      <c r="H1042" s="67"/>
    </row>
    <row r="1043" spans="1:8" ht="15.75">
      <c r="A1043" s="62"/>
      <c r="B1043" s="104" t="s">
        <v>402</v>
      </c>
      <c r="C1043" s="67">
        <v>35365</v>
      </c>
      <c r="D1043" s="67">
        <v>11985</v>
      </c>
      <c r="E1043" s="67">
        <v>2720</v>
      </c>
      <c r="F1043" s="60">
        <f t="shared" ref="F1043" si="256">D1043*100/C1043</f>
        <v>33.889438710589566</v>
      </c>
      <c r="G1043" s="60">
        <f t="shared" ref="G1043" si="257">E1043*100/C1043</f>
        <v>7.69122013289976</v>
      </c>
      <c r="H1043" s="67"/>
    </row>
    <row r="1044" spans="1:8" ht="15.75">
      <c r="A1044" s="62"/>
      <c r="B1044" s="56" t="s">
        <v>731</v>
      </c>
      <c r="C1044" s="67"/>
      <c r="D1044" s="67"/>
      <c r="E1044" s="67"/>
      <c r="F1044" s="60"/>
      <c r="G1044" s="60"/>
      <c r="H1044" s="67"/>
    </row>
    <row r="1045" spans="1:8" ht="15.75">
      <c r="A1045" s="62"/>
      <c r="B1045" s="141" t="s">
        <v>742</v>
      </c>
      <c r="C1045" s="67"/>
      <c r="D1045" s="67"/>
      <c r="E1045" s="67"/>
      <c r="F1045" s="60"/>
      <c r="G1045" s="60"/>
      <c r="H1045" s="67"/>
    </row>
    <row r="1046" spans="1:8" ht="15.75">
      <c r="A1046" s="62"/>
      <c r="B1046" s="56" t="s">
        <v>733</v>
      </c>
      <c r="C1046" s="67"/>
      <c r="D1046" s="67"/>
      <c r="E1046" s="67"/>
      <c r="F1046" s="60"/>
      <c r="G1046" s="60"/>
      <c r="H1046" s="67"/>
    </row>
    <row r="1047" spans="1:8" ht="15.75">
      <c r="A1047" s="62"/>
      <c r="B1047" s="56" t="s">
        <v>734</v>
      </c>
      <c r="C1047" s="67"/>
      <c r="D1047" s="67"/>
      <c r="E1047" s="67"/>
      <c r="F1047" s="60"/>
      <c r="G1047" s="60"/>
      <c r="H1047" s="67"/>
    </row>
    <row r="1048" spans="1:8" ht="15.75">
      <c r="A1048" s="62"/>
      <c r="B1048" s="56" t="s">
        <v>735</v>
      </c>
      <c r="C1048" s="67"/>
      <c r="D1048" s="67"/>
      <c r="E1048" s="67"/>
      <c r="F1048" s="60"/>
      <c r="G1048" s="60"/>
      <c r="H1048" s="67"/>
    </row>
    <row r="1049" spans="1:8" ht="15.75">
      <c r="A1049" s="62"/>
      <c r="B1049" s="141" t="s">
        <v>736</v>
      </c>
      <c r="C1049" s="67"/>
      <c r="D1049" s="67"/>
      <c r="E1049" s="67"/>
      <c r="F1049" s="60"/>
      <c r="G1049" s="60"/>
      <c r="H1049" s="67"/>
    </row>
    <row r="1050" spans="1:8" ht="15.75">
      <c r="A1050" s="62"/>
      <c r="B1050" s="141" t="s">
        <v>737</v>
      </c>
      <c r="C1050" s="67"/>
      <c r="D1050" s="67"/>
      <c r="E1050" s="67"/>
      <c r="F1050" s="60"/>
      <c r="G1050" s="60"/>
      <c r="H1050" s="67"/>
    </row>
    <row r="1051" spans="1:8" ht="15.75">
      <c r="A1051" s="62"/>
      <c r="B1051" s="141" t="s">
        <v>738</v>
      </c>
      <c r="C1051" s="67"/>
      <c r="D1051" s="67"/>
      <c r="E1051" s="67"/>
      <c r="F1051" s="60"/>
      <c r="G1051" s="60"/>
      <c r="H1051" s="67"/>
    </row>
    <row r="1052" spans="1:8" ht="15.75">
      <c r="A1052" s="62"/>
      <c r="B1052" s="141" t="s">
        <v>739</v>
      </c>
      <c r="C1052" s="67"/>
      <c r="D1052" s="67"/>
      <c r="E1052" s="67"/>
      <c r="F1052" s="60"/>
      <c r="G1052" s="60"/>
      <c r="H1052" s="67"/>
    </row>
    <row r="1053" spans="1:8" ht="15.75">
      <c r="A1053" s="62"/>
      <c r="B1053" s="141" t="s">
        <v>740</v>
      </c>
      <c r="C1053" s="67"/>
      <c r="D1053" s="67"/>
      <c r="E1053" s="67"/>
      <c r="F1053" s="60"/>
      <c r="G1053" s="60"/>
      <c r="H1053" s="67"/>
    </row>
    <row r="1054" spans="1:8" ht="15.75">
      <c r="A1054" s="62"/>
      <c r="B1054" s="141"/>
      <c r="C1054" s="67"/>
      <c r="D1054" s="67"/>
      <c r="E1054" s="67"/>
      <c r="F1054" s="60"/>
      <c r="G1054" s="60"/>
      <c r="H1054" s="67"/>
    </row>
    <row r="1055" spans="1:8" ht="15.75">
      <c r="A1055" s="62"/>
      <c r="B1055" s="63" t="s">
        <v>8</v>
      </c>
      <c r="C1055" s="64">
        <f>SUM(C1041:C1054)</f>
        <v>102191</v>
      </c>
      <c r="D1055" s="64">
        <f t="shared" ref="D1055:E1055" si="258">SUM(D1041:D1054)</f>
        <v>24348</v>
      </c>
      <c r="E1055" s="64">
        <f t="shared" si="258"/>
        <v>5228</v>
      </c>
      <c r="F1055" s="65">
        <f>D1055*100/C1055</f>
        <v>23.825972933037157</v>
      </c>
      <c r="G1055" s="65">
        <f>E1055*100/C1055</f>
        <v>5.1159104030687637</v>
      </c>
      <c r="H1055" s="448">
        <f>(C1055-102763)*100/102763</f>
        <v>-0.55662057355273786</v>
      </c>
    </row>
    <row r="1056" spans="1:8" ht="15.75">
      <c r="A1056" s="62"/>
      <c r="B1056" s="63"/>
      <c r="C1056" s="64"/>
      <c r="D1056" s="64"/>
      <c r="E1056" s="64"/>
      <c r="F1056" s="448"/>
      <c r="G1056" s="448"/>
      <c r="H1056" s="448"/>
    </row>
    <row r="1057" spans="1:8" ht="15.75">
      <c r="A1057" s="155"/>
      <c r="B1057" s="176"/>
      <c r="C1057" s="170" t="s">
        <v>121</v>
      </c>
      <c r="D1057" s="265"/>
      <c r="E1057" s="265"/>
      <c r="F1057" s="265"/>
      <c r="G1057" s="265"/>
      <c r="H1057" s="171"/>
    </row>
    <row r="1058" spans="1:8">
      <c r="A1058" s="70"/>
      <c r="B1058" s="245"/>
      <c r="C1058" s="68"/>
      <c r="D1058" s="257" t="s">
        <v>19</v>
      </c>
      <c r="E1058" s="185"/>
      <c r="F1058" s="185"/>
      <c r="G1058" s="185"/>
      <c r="H1058" s="258"/>
    </row>
    <row r="1059" spans="1:8">
      <c r="A1059" s="121" t="s">
        <v>85</v>
      </c>
      <c r="B1059" s="270"/>
      <c r="C1059" s="68"/>
      <c r="D1059" s="259"/>
      <c r="E1059" s="56"/>
      <c r="F1059" s="227" t="s">
        <v>5</v>
      </c>
      <c r="G1059" s="227" t="s">
        <v>1</v>
      </c>
      <c r="H1059" s="228" t="s">
        <v>2</v>
      </c>
    </row>
    <row r="1060" spans="1:8">
      <c r="A1060" s="153" t="s">
        <v>20</v>
      </c>
      <c r="B1060" s="271">
        <v>316035</v>
      </c>
      <c r="C1060" s="68"/>
      <c r="D1060" s="596" t="s">
        <v>22</v>
      </c>
      <c r="E1060" s="597"/>
      <c r="F1060" s="267">
        <v>0</v>
      </c>
      <c r="G1060" s="267">
        <v>0</v>
      </c>
      <c r="H1060" s="263">
        <v>0</v>
      </c>
    </row>
    <row r="1061" spans="1:8">
      <c r="A1061" s="261" t="s">
        <v>21</v>
      </c>
      <c r="B1061" s="262">
        <v>91151</v>
      </c>
      <c r="C1061" s="56"/>
      <c r="D1061" s="596" t="s">
        <v>24</v>
      </c>
      <c r="E1061" s="597"/>
      <c r="F1061" s="267">
        <v>3</v>
      </c>
      <c r="G1061" s="267">
        <v>1</v>
      </c>
      <c r="H1061" s="263">
        <v>0</v>
      </c>
    </row>
    <row r="1062" spans="1:8">
      <c r="A1062" s="261" t="s">
        <v>23</v>
      </c>
      <c r="B1062" s="262">
        <v>17186</v>
      </c>
      <c r="C1062" s="56"/>
      <c r="D1062" s="68"/>
      <c r="E1062" s="68"/>
      <c r="F1062" s="113"/>
      <c r="G1062" s="113"/>
      <c r="H1062" s="114"/>
    </row>
    <row r="1063" spans="1:8">
      <c r="A1063" s="70"/>
      <c r="B1063" s="266"/>
      <c r="C1063" s="56" t="s">
        <v>10</v>
      </c>
      <c r="D1063" s="68"/>
      <c r="E1063" s="56"/>
      <c r="F1063" s="71"/>
      <c r="G1063" s="71"/>
      <c r="H1063" s="114"/>
    </row>
    <row r="1064" spans="1:8">
      <c r="A1064" s="261" t="s">
        <v>25</v>
      </c>
      <c r="B1064" s="99">
        <f>B1060/3</f>
        <v>105345</v>
      </c>
      <c r="C1064" s="56"/>
      <c r="D1064" s="68"/>
      <c r="E1064" s="68"/>
      <c r="F1064" s="113"/>
      <c r="G1064" s="113"/>
      <c r="H1064" s="114"/>
    </row>
    <row r="1065" spans="1:8" ht="21" customHeight="1">
      <c r="A1065" s="182" t="s">
        <v>290</v>
      </c>
      <c r="B1065" s="272" t="s">
        <v>439</v>
      </c>
      <c r="C1065" s="68"/>
      <c r="D1065" s="68"/>
      <c r="E1065" s="68"/>
      <c r="F1065" s="113"/>
      <c r="G1065" s="113"/>
      <c r="H1065" s="114"/>
    </row>
    <row r="1066" spans="1:8" ht="15.75">
      <c r="A1066" s="77"/>
      <c r="B1066" s="131"/>
      <c r="C1066" s="131"/>
      <c r="D1066" s="131"/>
      <c r="E1066" s="131"/>
      <c r="F1066" s="154"/>
      <c r="G1066" s="154"/>
      <c r="H1066" s="154"/>
    </row>
    <row r="1067" spans="1:8">
      <c r="A1067" s="591" t="s">
        <v>26</v>
      </c>
      <c r="B1067" s="249" t="s">
        <v>27</v>
      </c>
      <c r="C1067" s="586" t="s">
        <v>79</v>
      </c>
      <c r="D1067" s="586"/>
      <c r="E1067" s="586"/>
      <c r="F1067" s="589" t="s">
        <v>86</v>
      </c>
      <c r="G1067" s="588" t="s">
        <v>87</v>
      </c>
      <c r="H1067" s="581" t="s">
        <v>28</v>
      </c>
    </row>
    <row r="1068" spans="1:8" ht="30.75" customHeight="1">
      <c r="A1068" s="591"/>
      <c r="B1068" s="250" t="s">
        <v>29</v>
      </c>
      <c r="C1068" s="249" t="s">
        <v>5</v>
      </c>
      <c r="D1068" s="249" t="s">
        <v>30</v>
      </c>
      <c r="E1068" s="249" t="s">
        <v>31</v>
      </c>
      <c r="F1068" s="590"/>
      <c r="G1068" s="588"/>
      <c r="H1068" s="581"/>
    </row>
    <row r="1069" spans="1:8">
      <c r="A1069" s="158"/>
      <c r="B1069" s="107"/>
      <c r="C1069" s="59"/>
      <c r="D1069" s="59"/>
      <c r="E1069" s="59"/>
      <c r="F1069" s="122"/>
      <c r="G1069" s="122"/>
      <c r="H1069" s="172"/>
    </row>
    <row r="1070" spans="1:8" ht="15.75">
      <c r="A1070" s="157" t="s">
        <v>427</v>
      </c>
      <c r="B1070" s="178" t="s">
        <v>184</v>
      </c>
      <c r="C1070" s="59">
        <v>57143</v>
      </c>
      <c r="D1070" s="59">
        <v>17358</v>
      </c>
      <c r="E1070" s="59">
        <v>243</v>
      </c>
      <c r="F1070" s="60">
        <f>D1070*100/C1070</f>
        <v>30.376424058939854</v>
      </c>
      <c r="G1070" s="60">
        <f>E1070*100/C1070</f>
        <v>0.4252489368776578</v>
      </c>
      <c r="H1070" s="173"/>
    </row>
    <row r="1071" spans="1:8" ht="15.75">
      <c r="A1071" s="157"/>
      <c r="B1071" s="104" t="s">
        <v>186</v>
      </c>
      <c r="C1071" s="59">
        <v>19455</v>
      </c>
      <c r="D1071" s="59">
        <v>3990</v>
      </c>
      <c r="E1071" s="59">
        <v>121</v>
      </c>
      <c r="F1071" s="60">
        <f>D1071*100/C1071</f>
        <v>20.508866615265998</v>
      </c>
      <c r="G1071" s="60">
        <f>E1071*100/C1071</f>
        <v>0.62194808532510926</v>
      </c>
      <c r="H1071" s="173"/>
    </row>
    <row r="1072" spans="1:8" ht="15.75">
      <c r="A1072" s="157"/>
      <c r="B1072" s="248" t="s">
        <v>295</v>
      </c>
      <c r="H1072" s="173"/>
    </row>
    <row r="1073" spans="1:8" ht="15.75">
      <c r="A1073" s="157"/>
      <c r="B1073" s="104" t="s">
        <v>370</v>
      </c>
      <c r="C1073" s="59">
        <v>8855</v>
      </c>
      <c r="D1073" s="59">
        <v>3786</v>
      </c>
      <c r="E1073" s="59">
        <v>295</v>
      </c>
      <c r="F1073" s="60">
        <f>D1073*100/C1073</f>
        <v>42.755505364201014</v>
      </c>
      <c r="G1073" s="60">
        <f>E1073*100/C1073</f>
        <v>3.331451157538114</v>
      </c>
      <c r="H1073" s="173"/>
    </row>
    <row r="1074" spans="1:8" ht="15.75">
      <c r="A1074" s="157"/>
      <c r="B1074" s="104" t="s">
        <v>371</v>
      </c>
      <c r="C1074" s="59">
        <v>8891</v>
      </c>
      <c r="D1074" s="59">
        <v>4064</v>
      </c>
      <c r="E1074" s="59">
        <v>2</v>
      </c>
      <c r="F1074" s="60">
        <f>D1074*100/C1074</f>
        <v>45.709144078281405</v>
      </c>
      <c r="G1074" s="60">
        <f>E1074*100/C1074</f>
        <v>2.2494657518839275E-2</v>
      </c>
      <c r="H1074" s="173"/>
    </row>
    <row r="1075" spans="1:8">
      <c r="A1075" s="158"/>
      <c r="B1075" s="61" t="s">
        <v>813</v>
      </c>
      <c r="C1075" s="67">
        <v>6988</v>
      </c>
      <c r="D1075" s="67">
        <v>1692</v>
      </c>
      <c r="E1075" s="67">
        <v>64</v>
      </c>
      <c r="F1075" s="60">
        <f>D1075*100/C1075</f>
        <v>24.212936462507155</v>
      </c>
      <c r="G1075" s="60">
        <f>E1075*100/C1075</f>
        <v>0.91585575271894681</v>
      </c>
      <c r="H1075" s="173"/>
    </row>
    <row r="1076" spans="1:8">
      <c r="A1076" s="158"/>
      <c r="C1076" s="67"/>
      <c r="D1076" s="67"/>
      <c r="E1076" s="67"/>
      <c r="F1076" s="60"/>
      <c r="G1076" s="60"/>
      <c r="H1076" s="173"/>
    </row>
    <row r="1077" spans="1:8" ht="15.75">
      <c r="A1077" s="158"/>
      <c r="B1077" s="63" t="s">
        <v>8</v>
      </c>
      <c r="C1077" s="64">
        <f>SUM(C1070:C1075)</f>
        <v>101332</v>
      </c>
      <c r="D1077" s="64">
        <f>SUM(D1070:D1075)</f>
        <v>30890</v>
      </c>
      <c r="E1077" s="64">
        <f>SUM(E1070:E1075)</f>
        <v>725</v>
      </c>
      <c r="F1077" s="65">
        <f>D1077*100/C1077</f>
        <v>30.483953736233371</v>
      </c>
      <c r="G1077" s="65">
        <f>E1077*100/C1077</f>
        <v>0.71546994039395251</v>
      </c>
      <c r="H1077" s="65">
        <f>(C1077-105345)*100/105345</f>
        <v>-3.8093882006739759</v>
      </c>
    </row>
    <row r="1078" spans="1:8" ht="15.75">
      <c r="A1078" s="158"/>
      <c r="B1078" s="63"/>
      <c r="C1078" s="64"/>
      <c r="D1078" s="64"/>
      <c r="E1078" s="64"/>
      <c r="F1078" s="65"/>
      <c r="G1078" s="65"/>
      <c r="H1078" s="65"/>
    </row>
    <row r="1079" spans="1:8" ht="15.75">
      <c r="A1079" s="157" t="s">
        <v>426</v>
      </c>
      <c r="B1079" s="104" t="s">
        <v>185</v>
      </c>
      <c r="C1079" s="67">
        <v>24408</v>
      </c>
      <c r="D1079" s="67">
        <v>5123</v>
      </c>
      <c r="E1079" s="67">
        <v>788</v>
      </c>
      <c r="F1079" s="60">
        <f>D1079*100/C1079</f>
        <v>20.989019993444771</v>
      </c>
      <c r="G1079" s="60">
        <f>E1079*100/C1079</f>
        <v>3.2284496886266796</v>
      </c>
      <c r="H1079" s="65"/>
    </row>
    <row r="1080" spans="1:8" ht="15.75">
      <c r="A1080" s="158"/>
      <c r="B1080" s="248" t="s">
        <v>295</v>
      </c>
      <c r="C1080" s="64"/>
      <c r="D1080" s="64"/>
      <c r="E1080" s="64"/>
      <c r="H1080" s="65"/>
    </row>
    <row r="1081" spans="1:8" ht="15.75">
      <c r="A1081" s="158"/>
      <c r="B1081" s="104" t="s">
        <v>296</v>
      </c>
      <c r="C1081" s="59">
        <v>66670</v>
      </c>
      <c r="D1081" s="59">
        <v>22658</v>
      </c>
      <c r="E1081" s="59">
        <v>4397</v>
      </c>
      <c r="F1081" s="60">
        <f>D1081*100/C1081</f>
        <v>33.985300734963253</v>
      </c>
      <c r="G1081" s="60">
        <f>E1081*100/C1081</f>
        <v>6.5951702414879252</v>
      </c>
      <c r="H1081" s="65"/>
    </row>
    <row r="1082" spans="1:8" ht="15.75">
      <c r="A1082" s="158"/>
      <c r="B1082" s="104" t="s">
        <v>370</v>
      </c>
      <c r="C1082" s="59"/>
      <c r="D1082" s="59"/>
      <c r="E1082" s="59"/>
      <c r="F1082" s="60"/>
      <c r="G1082" s="60"/>
      <c r="H1082" s="65"/>
    </row>
    <row r="1083" spans="1:8" ht="15.75">
      <c r="A1083" s="158"/>
      <c r="B1083" s="104" t="s">
        <v>371</v>
      </c>
      <c r="C1083" s="64"/>
      <c r="D1083" s="64"/>
      <c r="E1083" s="64"/>
      <c r="H1083" s="65"/>
    </row>
    <row r="1084" spans="1:8" ht="15.75">
      <c r="A1084" s="158"/>
      <c r="B1084" s="61" t="s">
        <v>813</v>
      </c>
      <c r="C1084" s="64"/>
      <c r="D1084" s="64"/>
      <c r="E1084" s="64"/>
      <c r="H1084" s="452"/>
    </row>
    <row r="1085" spans="1:8" ht="15.75">
      <c r="A1085" s="158"/>
      <c r="B1085" s="174" t="s">
        <v>595</v>
      </c>
      <c r="C1085" s="64"/>
      <c r="D1085" s="64"/>
      <c r="E1085" s="64"/>
      <c r="H1085" s="434"/>
    </row>
    <row r="1086" spans="1:8" ht="15.75">
      <c r="A1086" s="158"/>
      <c r="B1086" s="451" t="s">
        <v>597</v>
      </c>
      <c r="C1086" s="59">
        <v>8637</v>
      </c>
      <c r="D1086" s="59">
        <v>2843</v>
      </c>
      <c r="E1086" s="59">
        <v>306</v>
      </c>
      <c r="F1086" s="60">
        <f>D1086*100/C1086</f>
        <v>32.916521940488593</v>
      </c>
      <c r="G1086" s="60">
        <f>E1086*100/C1086</f>
        <v>3.5428968391802709</v>
      </c>
      <c r="H1086" s="450"/>
    </row>
    <row r="1087" spans="1:8" ht="15.75">
      <c r="A1087" s="158"/>
      <c r="B1087" s="453" t="s">
        <v>814</v>
      </c>
      <c r="C1087" s="59">
        <v>10435</v>
      </c>
      <c r="D1087" s="59">
        <v>2443</v>
      </c>
      <c r="E1087" s="59">
        <v>1197</v>
      </c>
      <c r="F1087" s="60">
        <f>D1087*100/C1087</f>
        <v>23.411595591758505</v>
      </c>
      <c r="G1087" s="60">
        <f>E1087*100/C1087</f>
        <v>11.471011020603738</v>
      </c>
      <c r="H1087" s="452"/>
    </row>
    <row r="1088" spans="1:8" ht="15.75">
      <c r="A1088" s="158"/>
      <c r="B1088" s="174"/>
      <c r="C1088" s="64"/>
      <c r="D1088" s="64"/>
      <c r="E1088" s="64"/>
      <c r="H1088" s="450"/>
    </row>
    <row r="1089" spans="1:8" ht="15.75">
      <c r="A1089" s="158"/>
      <c r="B1089" s="63" t="s">
        <v>8</v>
      </c>
      <c r="C1089" s="64">
        <f>SUM(C1079:C1087)</f>
        <v>110150</v>
      </c>
      <c r="D1089" s="64">
        <f t="shared" ref="D1089:E1089" si="259">SUM(D1079:D1087)</f>
        <v>33067</v>
      </c>
      <c r="E1089" s="64">
        <f t="shared" si="259"/>
        <v>6688</v>
      </c>
      <c r="F1089" s="65">
        <f>D1089*100/C1089</f>
        <v>30.019972764412167</v>
      </c>
      <c r="G1089" s="65">
        <f>E1089*100/C1089</f>
        <v>6.0717203812982294</v>
      </c>
      <c r="H1089" s="431">
        <f>(C1089-105345)*100/105345</f>
        <v>4.5612036641511224</v>
      </c>
    </row>
    <row r="1090" spans="1:8">
      <c r="A1090" s="158"/>
      <c r="B1090" s="104"/>
      <c r="C1090" s="59"/>
      <c r="D1090" s="59"/>
      <c r="E1090" s="59"/>
      <c r="F1090" s="108"/>
      <c r="G1090" s="108"/>
      <c r="H1090" s="173"/>
    </row>
    <row r="1091" spans="1:8" ht="15.75">
      <c r="A1091" s="157" t="s">
        <v>404</v>
      </c>
      <c r="B1091" s="104" t="s">
        <v>187</v>
      </c>
      <c r="C1091" s="59">
        <v>69820</v>
      </c>
      <c r="D1091" s="59">
        <v>18518</v>
      </c>
      <c r="E1091" s="59">
        <v>8689</v>
      </c>
      <c r="F1091" s="60">
        <f>D1091*100/C1091</f>
        <v>26.522486393583499</v>
      </c>
      <c r="G1091" s="60">
        <f>E1091*100/C1091</f>
        <v>12.44485820681753</v>
      </c>
      <c r="H1091" s="173"/>
    </row>
    <row r="1092" spans="1:8" ht="15.75">
      <c r="A1092" s="158"/>
      <c r="B1092" s="174" t="s">
        <v>595</v>
      </c>
      <c r="C1092" s="59"/>
      <c r="D1092" s="59"/>
      <c r="E1092" s="59"/>
      <c r="F1092" s="60"/>
      <c r="G1092" s="60"/>
      <c r="H1092" s="173"/>
    </row>
    <row r="1093" spans="1:8">
      <c r="A1093" s="158"/>
      <c r="B1093" s="451" t="s">
        <v>596</v>
      </c>
      <c r="C1093" s="59">
        <v>34733</v>
      </c>
      <c r="D1093" s="59">
        <v>8676</v>
      </c>
      <c r="E1093" s="59">
        <v>1084</v>
      </c>
      <c r="F1093" s="60">
        <f>D1093*100/C1093</f>
        <v>24.979126479140874</v>
      </c>
      <c r="G1093" s="60">
        <f>E1093*100/C1093</f>
        <v>3.1209512567299109</v>
      </c>
      <c r="H1093" s="173"/>
    </row>
    <row r="1094" spans="1:8">
      <c r="A1094" s="158"/>
      <c r="B1094" s="451" t="s">
        <v>597</v>
      </c>
      <c r="C1094" s="59"/>
      <c r="D1094" s="59"/>
      <c r="E1094" s="59"/>
      <c r="F1094" s="60"/>
      <c r="G1094" s="60"/>
      <c r="H1094" s="173"/>
    </row>
    <row r="1095" spans="1:8">
      <c r="A1095" s="158"/>
      <c r="B1095" s="477" t="s">
        <v>814</v>
      </c>
      <c r="C1095" s="59"/>
      <c r="D1095" s="59"/>
      <c r="E1095" s="59"/>
      <c r="F1095" s="60"/>
      <c r="G1095" s="60"/>
      <c r="H1095" s="173"/>
    </row>
    <row r="1096" spans="1:8" ht="15.75">
      <c r="A1096" s="158"/>
      <c r="B1096" s="63" t="s">
        <v>8</v>
      </c>
      <c r="C1096" s="64">
        <f>SUM(C1091:C1093)</f>
        <v>104553</v>
      </c>
      <c r="D1096" s="64">
        <f t="shared" ref="D1096:E1096" si="260">SUM(D1091:D1093)</f>
        <v>27194</v>
      </c>
      <c r="E1096" s="64">
        <f t="shared" si="260"/>
        <v>9773</v>
      </c>
      <c r="F1096" s="65">
        <f>D1096*100/C1096</f>
        <v>26.009774946677762</v>
      </c>
      <c r="G1096" s="65">
        <f>E1096*100/C1096</f>
        <v>9.3474123171979766</v>
      </c>
      <c r="H1096" s="431">
        <f>(C1096-105345)*100/105345</f>
        <v>-0.75181546347714656</v>
      </c>
    </row>
    <row r="1097" spans="1:8" ht="15.75">
      <c r="A1097" s="158"/>
      <c r="B1097" s="63"/>
      <c r="C1097" s="64"/>
      <c r="D1097" s="64"/>
      <c r="E1097" s="64"/>
      <c r="F1097" s="448"/>
      <c r="G1097" s="448"/>
      <c r="H1097" s="448"/>
    </row>
    <row r="1098" spans="1:8" ht="15.75">
      <c r="A1098" s="127"/>
      <c r="B1098" s="169"/>
      <c r="C1098" s="170" t="s">
        <v>120</v>
      </c>
      <c r="D1098" s="169"/>
      <c r="E1098" s="169"/>
      <c r="F1098" s="169"/>
      <c r="G1098" s="169"/>
      <c r="H1098" s="171"/>
    </row>
    <row r="1099" spans="1:8">
      <c r="A1099" s="155"/>
      <c r="B1099" s="238"/>
      <c r="C1099" s="68"/>
      <c r="D1099" s="73" t="s">
        <v>19</v>
      </c>
      <c r="E1099" s="74"/>
      <c r="F1099" s="74"/>
      <c r="G1099" s="74"/>
      <c r="H1099" s="75"/>
    </row>
    <row r="1100" spans="1:8">
      <c r="A1100" s="76" t="s">
        <v>85</v>
      </c>
      <c r="B1100" s="95"/>
      <c r="C1100" s="68"/>
      <c r="D1100" s="56"/>
      <c r="E1100" s="56"/>
      <c r="F1100" s="138" t="s">
        <v>5</v>
      </c>
      <c r="G1100" s="138" t="s">
        <v>1</v>
      </c>
      <c r="H1100" s="139" t="s">
        <v>2</v>
      </c>
    </row>
    <row r="1101" spans="1:8">
      <c r="A1101" s="96" t="s">
        <v>20</v>
      </c>
      <c r="B1101" s="97">
        <v>1529973</v>
      </c>
      <c r="C1101" s="68"/>
      <c r="D1101" s="584" t="s">
        <v>22</v>
      </c>
      <c r="E1101" s="585"/>
      <c r="F1101" s="112">
        <v>13</v>
      </c>
      <c r="G1101" s="112">
        <v>4</v>
      </c>
      <c r="H1101" s="83">
        <v>0</v>
      </c>
    </row>
    <row r="1102" spans="1:8">
      <c r="A1102" s="81" t="s">
        <v>21</v>
      </c>
      <c r="B1102" s="126">
        <v>377991</v>
      </c>
      <c r="C1102" s="56"/>
      <c r="D1102" s="584" t="s">
        <v>24</v>
      </c>
      <c r="E1102" s="585"/>
      <c r="F1102" s="112">
        <v>11</v>
      </c>
      <c r="G1102" s="112">
        <v>4</v>
      </c>
      <c r="H1102" s="83">
        <v>0</v>
      </c>
    </row>
    <row r="1103" spans="1:8">
      <c r="A1103" s="81" t="s">
        <v>23</v>
      </c>
      <c r="B1103" s="115">
        <v>69193</v>
      </c>
      <c r="C1103" s="56"/>
      <c r="D1103" s="68"/>
      <c r="E1103" s="68"/>
      <c r="F1103" s="113"/>
      <c r="G1103" s="113"/>
      <c r="H1103" s="114"/>
    </row>
    <row r="1104" spans="1:8">
      <c r="A1104" s="70"/>
      <c r="B1104" s="135"/>
      <c r="C1104" s="56"/>
      <c r="D1104" s="68"/>
      <c r="E1104" s="56"/>
      <c r="F1104" s="71"/>
      <c r="G1104" s="71"/>
      <c r="H1104" s="114"/>
    </row>
    <row r="1105" spans="1:8">
      <c r="A1105" s="81" t="s">
        <v>25</v>
      </c>
      <c r="B1105" s="99">
        <f>B1101/11</f>
        <v>139088.45454545456</v>
      </c>
      <c r="C1105" s="68"/>
      <c r="D1105" s="68"/>
      <c r="E1105" s="68"/>
      <c r="F1105" s="113"/>
      <c r="G1105" s="113"/>
      <c r="H1105" s="114"/>
    </row>
    <row r="1106" spans="1:8" ht="27.75" customHeight="1">
      <c r="A1106" s="182" t="s">
        <v>290</v>
      </c>
      <c r="B1106" s="119" t="s">
        <v>607</v>
      </c>
      <c r="C1106" s="56"/>
      <c r="D1106" s="56"/>
      <c r="E1106" s="56"/>
      <c r="F1106" s="71"/>
      <c r="G1106" s="71"/>
      <c r="H1106" s="72"/>
    </row>
    <row r="1107" spans="1:8" ht="15.75">
      <c r="A1107" s="70"/>
      <c r="B1107" s="56"/>
      <c r="C1107" s="56"/>
      <c r="D1107" s="56"/>
      <c r="E1107" s="56"/>
      <c r="F1107" s="71"/>
      <c r="G1107" s="71"/>
      <c r="H1107" s="72"/>
    </row>
    <row r="1108" spans="1:8" ht="15" customHeight="1">
      <c r="A1108" s="592" t="s">
        <v>26</v>
      </c>
      <c r="B1108" s="185" t="s">
        <v>27</v>
      </c>
      <c r="C1108" s="596" t="s">
        <v>79</v>
      </c>
      <c r="D1108" s="598"/>
      <c r="E1108" s="597"/>
      <c r="F1108" s="599" t="s">
        <v>86</v>
      </c>
      <c r="G1108" s="589" t="s">
        <v>87</v>
      </c>
      <c r="H1108" s="582" t="s">
        <v>28</v>
      </c>
    </row>
    <row r="1109" spans="1:8">
      <c r="A1109" s="593"/>
      <c r="B1109" s="186" t="s">
        <v>29</v>
      </c>
      <c r="C1109" s="187" t="s">
        <v>5</v>
      </c>
      <c r="D1109" s="187" t="s">
        <v>30</v>
      </c>
      <c r="E1109" s="188" t="s">
        <v>31</v>
      </c>
      <c r="F1109" s="600"/>
      <c r="G1109" s="590"/>
      <c r="H1109" s="583"/>
    </row>
    <row r="1110" spans="1:8">
      <c r="A1110" s="158"/>
      <c r="B1110" s="107"/>
      <c r="C1110" s="59"/>
      <c r="D1110" s="59"/>
      <c r="E1110" s="59"/>
      <c r="F1110" s="122"/>
      <c r="G1110" s="108"/>
      <c r="H1110" s="269"/>
    </row>
    <row r="1111" spans="1:8" customFormat="1" ht="15.75">
      <c r="A1111" s="282" t="s">
        <v>405</v>
      </c>
      <c r="B1111" s="104" t="s">
        <v>281</v>
      </c>
      <c r="C1111" s="156">
        <v>92872</v>
      </c>
      <c r="D1111" s="156">
        <v>39891</v>
      </c>
      <c r="E1111" s="156">
        <v>2149</v>
      </c>
      <c r="F1111" s="108">
        <f t="shared" ref="F1111" si="261">D1111*100/C1111</f>
        <v>42.952666034972864</v>
      </c>
      <c r="G1111" s="108">
        <f t="shared" ref="G1111" si="262">E1111*100/C1111</f>
        <v>2.3139374623137221</v>
      </c>
      <c r="H1111" s="172"/>
    </row>
    <row r="1112" spans="1:8" customFormat="1" ht="15.75">
      <c r="A1112" s="282"/>
      <c r="B1112" s="104" t="s">
        <v>229</v>
      </c>
      <c r="C1112" s="59">
        <v>36246</v>
      </c>
      <c r="D1112" s="59">
        <v>14972</v>
      </c>
      <c r="E1112" s="59">
        <v>199</v>
      </c>
      <c r="F1112" s="108">
        <f>D1112*100/C1112</f>
        <v>41.306626938144902</v>
      </c>
      <c r="G1112" s="108">
        <f>E1112*100/C1112</f>
        <v>0.54902609943166147</v>
      </c>
      <c r="H1112" s="172"/>
    </row>
    <row r="1113" spans="1:8" customFormat="1" ht="15.75">
      <c r="A1113" s="158"/>
      <c r="B1113" s="282" t="s">
        <v>287</v>
      </c>
      <c r="C1113" s="59"/>
      <c r="D1113" s="59"/>
      <c r="E1113" s="59"/>
      <c r="F1113" s="122"/>
      <c r="G1113" s="122"/>
      <c r="H1113" s="172"/>
    </row>
    <row r="1114" spans="1:8" customFormat="1" ht="15.75">
      <c r="A1114" s="158"/>
      <c r="B1114" s="437" t="s">
        <v>509</v>
      </c>
      <c r="C1114" s="438">
        <v>12087</v>
      </c>
      <c r="D1114" s="438">
        <v>4378</v>
      </c>
      <c r="E1114" s="438">
        <v>425</v>
      </c>
      <c r="F1114" s="108">
        <f>D1114*100/C1114</f>
        <v>36.220733018945978</v>
      </c>
      <c r="G1114" s="108">
        <f>E1114*100/C1114</f>
        <v>3.5161744022503516</v>
      </c>
      <c r="H1114" s="172"/>
    </row>
    <row r="1115" spans="1:8" customFormat="1" ht="15.75">
      <c r="A1115" s="158"/>
      <c r="B1115" s="437"/>
      <c r="C1115" s="438"/>
      <c r="D1115" s="438"/>
      <c r="E1115" s="438"/>
      <c r="F1115" s="108"/>
      <c r="G1115" s="108"/>
      <c r="H1115" s="172"/>
    </row>
    <row r="1116" spans="1:8" customFormat="1" ht="15.75">
      <c r="A1116" s="158"/>
      <c r="B1116" s="63" t="s">
        <v>8</v>
      </c>
      <c r="C1116" s="64">
        <f>SUM(C1111:C1114)</f>
        <v>141205</v>
      </c>
      <c r="D1116" s="64">
        <f>SUM(D1111:D1114)</f>
        <v>59241</v>
      </c>
      <c r="E1116" s="64">
        <f>SUM(E1111:E1114)</f>
        <v>2773</v>
      </c>
      <c r="F1116" s="65">
        <f>D1116*100/C1116</f>
        <v>41.95389681668496</v>
      </c>
      <c r="G1116" s="65">
        <f>E1116*100/C1116</f>
        <v>1.9638114797634645</v>
      </c>
      <c r="H1116" s="65">
        <f>(C1116-139088)*100/139088</f>
        <v>1.5220579776831933</v>
      </c>
    </row>
    <row r="1117" spans="1:8" customFormat="1" ht="15.75">
      <c r="A1117" s="158"/>
      <c r="B1117" s="61"/>
      <c r="C1117" s="61"/>
      <c r="D1117" s="61"/>
      <c r="E1117" s="61"/>
      <c r="F1117" s="122"/>
      <c r="G1117" s="122"/>
      <c r="H1117" s="172"/>
    </row>
    <row r="1118" spans="1:8" customFormat="1" ht="15.75">
      <c r="A1118" s="157" t="s">
        <v>613</v>
      </c>
      <c r="B1118" s="104" t="s">
        <v>228</v>
      </c>
      <c r="C1118" s="59">
        <v>62604</v>
      </c>
      <c r="D1118" s="59">
        <v>18956</v>
      </c>
      <c r="E1118" s="59">
        <v>1380</v>
      </c>
      <c r="F1118" s="108">
        <f t="shared" ref="F1118" si="263">D1118*100/C1118</f>
        <v>30.279215385598363</v>
      </c>
      <c r="G1118" s="108">
        <f t="shared" ref="G1118" si="264">E1118*100/C1118</f>
        <v>2.204331991566034</v>
      </c>
      <c r="H1118" s="172"/>
    </row>
    <row r="1119" spans="1:8" customFormat="1" ht="15.75">
      <c r="A1119" s="158"/>
      <c r="B1119" s="282" t="s">
        <v>287</v>
      </c>
      <c r="C1119" s="59"/>
      <c r="D1119" s="59"/>
      <c r="E1119" s="59"/>
      <c r="F1119" s="122"/>
      <c r="G1119" s="122"/>
      <c r="H1119" s="172"/>
    </row>
    <row r="1120" spans="1:8" customFormat="1" ht="15.75">
      <c r="B1120" s="104" t="s">
        <v>288</v>
      </c>
      <c r="C1120" s="59">
        <v>65764</v>
      </c>
      <c r="D1120" s="59">
        <v>28171</v>
      </c>
      <c r="E1120" s="59">
        <v>1267</v>
      </c>
      <c r="F1120" s="108">
        <f t="shared" ref="F1120" si="265">D1120*100/C1120</f>
        <v>42.836506295237513</v>
      </c>
      <c r="G1120" s="108">
        <f t="shared" ref="G1120" si="266">E1120*100/C1120</f>
        <v>1.9265859740891673</v>
      </c>
      <c r="H1120" s="172"/>
    </row>
    <row r="1121" spans="1:8" customFormat="1" ht="15.75">
      <c r="B1121" s="437" t="s">
        <v>509</v>
      </c>
      <c r="C1121" s="59"/>
      <c r="D1121" s="59"/>
      <c r="E1121" s="59"/>
      <c r="F1121" s="108"/>
      <c r="G1121" s="108"/>
      <c r="H1121" s="172"/>
    </row>
    <row r="1122" spans="1:8" customFormat="1" ht="15.75">
      <c r="B1122" s="104" t="s">
        <v>398</v>
      </c>
      <c r="C1122" s="59"/>
      <c r="D1122" s="59"/>
      <c r="E1122" s="59"/>
      <c r="F1122" s="108"/>
      <c r="G1122" s="108"/>
      <c r="H1122" s="172"/>
    </row>
    <row r="1123" spans="1:8" customFormat="1" ht="15.75">
      <c r="B1123" s="104" t="s">
        <v>621</v>
      </c>
      <c r="C1123" s="59"/>
      <c r="D1123" s="59"/>
      <c r="E1123" s="59"/>
      <c r="F1123" s="108"/>
      <c r="G1123" s="108"/>
      <c r="H1123" s="172"/>
    </row>
    <row r="1124" spans="1:8" customFormat="1" ht="15.75">
      <c r="B1124" s="104" t="s">
        <v>612</v>
      </c>
      <c r="C1124" s="59"/>
      <c r="D1124" s="59"/>
      <c r="E1124" s="59"/>
      <c r="F1124" s="108"/>
      <c r="G1124" s="108"/>
      <c r="H1124" s="172"/>
    </row>
    <row r="1125" spans="1:8" customFormat="1" ht="15.75">
      <c r="B1125" s="104" t="s">
        <v>815</v>
      </c>
      <c r="C1125" s="59"/>
      <c r="D1125" s="59"/>
      <c r="E1125" s="59"/>
      <c r="F1125" s="108"/>
      <c r="G1125" s="108"/>
      <c r="H1125" s="172"/>
    </row>
    <row r="1126" spans="1:8" customFormat="1" ht="15.75">
      <c r="B1126" s="104"/>
      <c r="C1126" s="59"/>
      <c r="D1126" s="59"/>
      <c r="E1126" s="59"/>
      <c r="F1126" s="108"/>
      <c r="G1126" s="108"/>
      <c r="H1126" s="172"/>
    </row>
    <row r="1127" spans="1:8" customFormat="1" ht="15.75">
      <c r="A1127" s="158"/>
      <c r="B1127" s="63" t="s">
        <v>8</v>
      </c>
      <c r="C1127" s="64">
        <f>SUM(C1118:C1126)</f>
        <v>128368</v>
      </c>
      <c r="D1127" s="64">
        <f t="shared" ref="D1127:E1127" si="267">SUM(D1118:D1126)</f>
        <v>47127</v>
      </c>
      <c r="E1127" s="64">
        <f t="shared" si="267"/>
        <v>2647</v>
      </c>
      <c r="F1127" s="65">
        <f>D1127*100/C1127</f>
        <v>36.712420540944784</v>
      </c>
      <c r="G1127" s="65">
        <f>E1127*100/C1127</f>
        <v>2.062040383896298</v>
      </c>
      <c r="H1127" s="431">
        <f>(C1127-139088)*100/139088</f>
        <v>-7.7073507419763025</v>
      </c>
    </row>
    <row r="1128" spans="1:8" customFormat="1" ht="15.75">
      <c r="A1128" s="158"/>
      <c r="B1128" s="107"/>
      <c r="C1128" s="59"/>
      <c r="D1128" s="59"/>
      <c r="E1128" s="59"/>
      <c r="F1128" s="122"/>
      <c r="G1128" s="122"/>
      <c r="H1128" s="172"/>
    </row>
    <row r="1129" spans="1:8" customFormat="1" ht="18" customHeight="1">
      <c r="A1129" s="282" t="s">
        <v>614</v>
      </c>
      <c r="B1129" s="282" t="s">
        <v>567</v>
      </c>
      <c r="C1129" s="59"/>
      <c r="D1129" s="59"/>
      <c r="E1129" s="59"/>
      <c r="F1129" s="108"/>
      <c r="G1129" s="108"/>
      <c r="H1129" s="173"/>
    </row>
    <row r="1130" spans="1:8" customFormat="1" ht="15.75">
      <c r="A1130" s="282"/>
      <c r="B1130" s="141" t="s">
        <v>570</v>
      </c>
      <c r="C1130" s="67">
        <v>2400</v>
      </c>
      <c r="D1130" s="67">
        <v>1003</v>
      </c>
      <c r="E1130" s="67">
        <v>72</v>
      </c>
      <c r="F1130" s="108">
        <f t="shared" ref="F1130" si="268">D1130*100/C1130</f>
        <v>41.791666666666664</v>
      </c>
      <c r="G1130" s="108">
        <f t="shared" ref="G1130" si="269">E1130*100/C1130</f>
        <v>3</v>
      </c>
      <c r="H1130" s="173"/>
    </row>
    <row r="1131" spans="1:8" customFormat="1" ht="15.75">
      <c r="A1131" s="282"/>
      <c r="B1131" s="141" t="s">
        <v>571</v>
      </c>
      <c r="C1131" s="67">
        <v>9079</v>
      </c>
      <c r="D1131" s="67">
        <v>3643</v>
      </c>
      <c r="E1131" s="67">
        <v>30</v>
      </c>
      <c r="F1131" s="108">
        <f t="shared" ref="F1131:F1132" si="270">D1131*100/C1131</f>
        <v>40.125564489481221</v>
      </c>
      <c r="G1131" s="108">
        <f t="shared" ref="G1131:G1132" si="271">E1131*100/C1131</f>
        <v>0.33043286705584313</v>
      </c>
      <c r="H1131" s="173"/>
    </row>
    <row r="1132" spans="1:8" customFormat="1" ht="15.75">
      <c r="A1132" s="282"/>
      <c r="B1132" s="442" t="s">
        <v>816</v>
      </c>
      <c r="C1132" s="67">
        <v>4192</v>
      </c>
      <c r="D1132" s="67">
        <v>2358</v>
      </c>
      <c r="E1132" s="67">
        <v>32</v>
      </c>
      <c r="F1132" s="108">
        <f t="shared" si="270"/>
        <v>56.25</v>
      </c>
      <c r="G1132" s="108">
        <f t="shared" si="271"/>
        <v>0.76335877862595425</v>
      </c>
      <c r="H1132" s="173"/>
    </row>
    <row r="1133" spans="1:8" customFormat="1" ht="15.75">
      <c r="A1133" s="282"/>
      <c r="B1133" s="141" t="s">
        <v>817</v>
      </c>
      <c r="C1133" s="67">
        <v>3428</v>
      </c>
      <c r="D1133" s="67">
        <v>1412</v>
      </c>
      <c r="E1133" s="67">
        <v>62</v>
      </c>
      <c r="F1133" s="108">
        <f t="shared" ref="F1133:F1134" si="272">D1133*100/C1133</f>
        <v>41.190198366394398</v>
      </c>
      <c r="G1133" s="108">
        <f t="shared" ref="G1133:G1134" si="273">E1133*100/C1133</f>
        <v>1.808634772462077</v>
      </c>
      <c r="H1133" s="173"/>
    </row>
    <row r="1134" spans="1:8" customFormat="1" ht="15.75">
      <c r="A1134" s="282"/>
      <c r="B1134" s="141" t="s">
        <v>584</v>
      </c>
      <c r="C1134" s="67">
        <v>1419</v>
      </c>
      <c r="D1134" s="67">
        <v>289</v>
      </c>
      <c r="E1134" s="67">
        <v>151</v>
      </c>
      <c r="F1134" s="108">
        <f t="shared" si="272"/>
        <v>20.36645525017618</v>
      </c>
      <c r="G1134" s="108">
        <f t="shared" si="273"/>
        <v>10.641296687808316</v>
      </c>
      <c r="H1134" s="173"/>
    </row>
    <row r="1135" spans="1:8" customFormat="1" ht="15.75" customHeight="1">
      <c r="A1135" s="282"/>
      <c r="B1135" s="282" t="s">
        <v>566</v>
      </c>
      <c r="C1135" s="59"/>
      <c r="D1135" s="59"/>
      <c r="E1135" s="59"/>
      <c r="F1135" s="108"/>
      <c r="G1135" s="108"/>
      <c r="H1135" s="173"/>
    </row>
    <row r="1136" spans="1:8" customFormat="1" ht="15.75" customHeight="1">
      <c r="A1136" s="282"/>
      <c r="B1136" s="160" t="s">
        <v>585</v>
      </c>
      <c r="C1136" s="59">
        <v>5391</v>
      </c>
      <c r="D1136" s="59">
        <v>308</v>
      </c>
      <c r="E1136" s="59">
        <v>0</v>
      </c>
      <c r="F1136" s="108">
        <f>D1136*100/C1136</f>
        <v>5.7132257466147278</v>
      </c>
      <c r="G1136" s="108">
        <f>E1136*100/C1136</f>
        <v>0</v>
      </c>
      <c r="H1136" s="173"/>
    </row>
    <row r="1137" spans="1:8" customFormat="1" ht="15.75" customHeight="1">
      <c r="A1137" s="446"/>
      <c r="B1137" s="160" t="s">
        <v>528</v>
      </c>
      <c r="C1137" s="59">
        <v>10391</v>
      </c>
      <c r="D1137" s="59">
        <v>943</v>
      </c>
      <c r="E1137" s="59">
        <v>59</v>
      </c>
      <c r="F1137" s="108">
        <f>D1137*100/C1137</f>
        <v>9.0751611971898765</v>
      </c>
      <c r="G1137" s="108">
        <f>E1137*100/C1137</f>
        <v>0.56779905687614285</v>
      </c>
      <c r="H1137" s="173"/>
    </row>
    <row r="1138" spans="1:8" customFormat="1" ht="15.75" customHeight="1">
      <c r="A1138" s="282"/>
      <c r="B1138" s="160" t="s">
        <v>529</v>
      </c>
      <c r="C1138" s="59">
        <v>12325</v>
      </c>
      <c r="D1138" s="59">
        <v>1969</v>
      </c>
      <c r="E1138" s="59">
        <v>112</v>
      </c>
      <c r="F1138" s="108">
        <f t="shared" ref="F1138:F1147" si="274">D1138*100/C1138</f>
        <v>15.975659229208924</v>
      </c>
      <c r="G1138" s="108">
        <f t="shared" ref="G1138:G1147" si="275">E1138*100/C1138</f>
        <v>0.90872210953346855</v>
      </c>
      <c r="H1138" s="173"/>
    </row>
    <row r="1139" spans="1:8" customFormat="1" ht="15.75" customHeight="1">
      <c r="A1139" s="282"/>
      <c r="B1139" s="160" t="s">
        <v>530</v>
      </c>
      <c r="C1139" s="59">
        <v>8357</v>
      </c>
      <c r="D1139" s="59">
        <v>1320</v>
      </c>
      <c r="E1139" s="59">
        <v>13</v>
      </c>
      <c r="F1139" s="108">
        <f t="shared" si="274"/>
        <v>15.795141797295681</v>
      </c>
      <c r="G1139" s="108">
        <f t="shared" si="275"/>
        <v>0.15555821467033626</v>
      </c>
      <c r="H1139" s="173"/>
    </row>
    <row r="1140" spans="1:8" customFormat="1" ht="15.75" customHeight="1">
      <c r="A1140" s="282"/>
      <c r="B1140" s="160" t="s">
        <v>531</v>
      </c>
      <c r="C1140" s="59">
        <v>6533</v>
      </c>
      <c r="D1140" s="59">
        <v>1618</v>
      </c>
      <c r="E1140" s="59">
        <v>168</v>
      </c>
      <c r="F1140" s="108">
        <f t="shared" si="274"/>
        <v>24.766569722945047</v>
      </c>
      <c r="G1140" s="108">
        <f t="shared" si="275"/>
        <v>2.5715597734578295</v>
      </c>
      <c r="H1140" s="173"/>
    </row>
    <row r="1141" spans="1:8" customFormat="1" ht="15.75" customHeight="1">
      <c r="A1141" s="282"/>
      <c r="B1141" s="160" t="s">
        <v>532</v>
      </c>
      <c r="C1141" s="59">
        <v>7393</v>
      </c>
      <c r="D1141" s="59">
        <v>798</v>
      </c>
      <c r="E1141" s="59">
        <v>0</v>
      </c>
      <c r="F1141" s="108">
        <f t="shared" si="274"/>
        <v>10.793994318950359</v>
      </c>
      <c r="G1141" s="108">
        <f t="shared" si="275"/>
        <v>0</v>
      </c>
      <c r="H1141" s="173"/>
    </row>
    <row r="1142" spans="1:8" customFormat="1" ht="15.75" customHeight="1">
      <c r="A1142" s="282"/>
      <c r="B1142" s="160" t="s">
        <v>586</v>
      </c>
      <c r="C1142" s="59">
        <v>16389</v>
      </c>
      <c r="D1142" s="59">
        <v>2576</v>
      </c>
      <c r="E1142" s="59">
        <v>41</v>
      </c>
      <c r="F1142" s="108">
        <f t="shared" si="274"/>
        <v>15.717859539935322</v>
      </c>
      <c r="G1142" s="108">
        <f t="shared" si="275"/>
        <v>0.25016779547257306</v>
      </c>
      <c r="H1142" s="173"/>
    </row>
    <row r="1143" spans="1:8" customFormat="1" ht="15.75" customHeight="1">
      <c r="A1143" s="282"/>
      <c r="B1143" s="282" t="s">
        <v>510</v>
      </c>
      <c r="C1143" s="59"/>
      <c r="D1143" s="59"/>
      <c r="E1143" s="59"/>
      <c r="F1143" s="108"/>
      <c r="G1143" s="108"/>
      <c r="H1143" s="173"/>
    </row>
    <row r="1144" spans="1:8" customFormat="1" ht="15.75" customHeight="1">
      <c r="A1144" s="282"/>
      <c r="B1144" s="104" t="s">
        <v>511</v>
      </c>
      <c r="C1144" s="59">
        <v>1569</v>
      </c>
      <c r="D1144" s="59">
        <v>213</v>
      </c>
      <c r="E1144" s="59">
        <v>723</v>
      </c>
      <c r="F1144" s="108">
        <f>D1144*100/C1144</f>
        <v>13.575525812619503</v>
      </c>
      <c r="G1144" s="108">
        <f>E1144*100/C1144</f>
        <v>46.080305927342259</v>
      </c>
      <c r="H1144" s="173"/>
    </row>
    <row r="1145" spans="1:8" customFormat="1" ht="15.75" customHeight="1">
      <c r="A1145" s="282"/>
      <c r="B1145" s="160" t="s">
        <v>533</v>
      </c>
      <c r="C1145" s="59">
        <v>22047</v>
      </c>
      <c r="D1145" s="59">
        <v>2405</v>
      </c>
      <c r="E1145" s="59">
        <v>174</v>
      </c>
      <c r="F1145" s="108">
        <f t="shared" si="274"/>
        <v>10.908513629972331</v>
      </c>
      <c r="G1145" s="108">
        <f t="shared" si="275"/>
        <v>0.7892230235406178</v>
      </c>
      <c r="H1145" s="173"/>
    </row>
    <row r="1146" spans="1:8" customFormat="1" ht="15.75" customHeight="1">
      <c r="A1146" s="282"/>
      <c r="B1146" s="160" t="s">
        <v>534</v>
      </c>
      <c r="C1146" s="59">
        <v>3757</v>
      </c>
      <c r="D1146" s="59">
        <v>48</v>
      </c>
      <c r="E1146" s="59">
        <v>6</v>
      </c>
      <c r="F1146" s="108">
        <f t="shared" si="274"/>
        <v>1.2776151184455682</v>
      </c>
      <c r="G1146" s="108">
        <f t="shared" si="275"/>
        <v>0.15970188980569602</v>
      </c>
      <c r="H1146" s="173"/>
    </row>
    <row r="1147" spans="1:8" customFormat="1" ht="15.75" customHeight="1">
      <c r="A1147" s="282"/>
      <c r="B1147" s="160" t="s">
        <v>535</v>
      </c>
      <c r="C1147" s="59">
        <v>4042</v>
      </c>
      <c r="D1147" s="59">
        <v>115</v>
      </c>
      <c r="E1147" s="59">
        <v>4</v>
      </c>
      <c r="F1147" s="108">
        <f t="shared" si="274"/>
        <v>2.8451261751608117</v>
      </c>
      <c r="G1147" s="108">
        <f t="shared" si="275"/>
        <v>9.8960910440376054E-2</v>
      </c>
      <c r="H1147" s="173"/>
    </row>
    <row r="1148" spans="1:8" customFormat="1" ht="15.75">
      <c r="A1148" s="282"/>
      <c r="B1148" s="282" t="s">
        <v>287</v>
      </c>
      <c r="C1148" s="59"/>
      <c r="D1148" s="59"/>
      <c r="E1148" s="59"/>
      <c r="F1148" s="108"/>
      <c r="G1148" s="108"/>
      <c r="H1148" s="173"/>
    </row>
    <row r="1149" spans="1:8" customFormat="1" ht="15.75">
      <c r="A1149" s="282"/>
      <c r="B1149" s="104" t="s">
        <v>398</v>
      </c>
      <c r="C1149" s="59">
        <v>23930</v>
      </c>
      <c r="D1149" s="59">
        <v>9122</v>
      </c>
      <c r="E1149" s="59">
        <v>728</v>
      </c>
      <c r="F1149" s="108">
        <f>D1149*100/C1149</f>
        <v>38.119515252820726</v>
      </c>
      <c r="G1149" s="108">
        <f>E1149*100/C1149</f>
        <v>3.0422064354366904</v>
      </c>
      <c r="H1149" s="173"/>
    </row>
    <row r="1150" spans="1:8" customFormat="1" ht="15.75">
      <c r="A1150" s="282"/>
      <c r="B1150" s="104" t="s">
        <v>621</v>
      </c>
      <c r="C1150" s="438">
        <v>5541</v>
      </c>
      <c r="D1150" s="438">
        <v>3466</v>
      </c>
      <c r="E1150" s="438">
        <v>141</v>
      </c>
      <c r="F1150" s="108">
        <f t="shared" ref="F1150:F1152" si="276">D1150*100/C1150</f>
        <v>62.551885941165857</v>
      </c>
      <c r="G1150" s="108">
        <f t="shared" ref="G1150:G1152" si="277">E1150*100/C1150</f>
        <v>2.5446670276123444</v>
      </c>
      <c r="H1150" s="173"/>
    </row>
    <row r="1151" spans="1:8" customFormat="1" ht="15.75">
      <c r="A1151" s="282"/>
      <c r="B1151" s="104" t="s">
        <v>612</v>
      </c>
      <c r="C1151" s="438">
        <v>15303</v>
      </c>
      <c r="D1151" s="438">
        <v>5166</v>
      </c>
      <c r="E1151" s="438">
        <v>105</v>
      </c>
      <c r="F1151" s="108">
        <f t="shared" si="276"/>
        <v>33.758086649676535</v>
      </c>
      <c r="G1151" s="108">
        <f t="shared" si="277"/>
        <v>0.68613997255440107</v>
      </c>
      <c r="H1151" s="173"/>
    </row>
    <row r="1152" spans="1:8" customFormat="1" ht="15.75">
      <c r="A1152" s="282"/>
      <c r="B1152" s="104" t="s">
        <v>815</v>
      </c>
      <c r="C1152" s="59">
        <v>5693</v>
      </c>
      <c r="D1152" s="59">
        <v>2701</v>
      </c>
      <c r="E1152" s="59">
        <v>40</v>
      </c>
      <c r="F1152" s="108">
        <f t="shared" si="276"/>
        <v>47.444229755840503</v>
      </c>
      <c r="G1152" s="108">
        <f t="shared" si="277"/>
        <v>0.70261724925346913</v>
      </c>
      <c r="H1152" s="173"/>
    </row>
    <row r="1153" spans="1:8" customFormat="1" ht="15.75">
      <c r="A1153" s="282"/>
      <c r="B1153" s="104"/>
      <c r="C1153" s="59"/>
      <c r="D1153" s="59"/>
      <c r="E1153" s="59"/>
      <c r="F1153" s="108"/>
      <c r="G1153" s="108"/>
      <c r="H1153" s="173"/>
    </row>
    <row r="1154" spans="1:8" customFormat="1" ht="15.75">
      <c r="A1154" s="282"/>
      <c r="B1154" s="63" t="s">
        <v>8</v>
      </c>
      <c r="C1154" s="64">
        <f>SUM(C1130:C1152)</f>
        <v>169179</v>
      </c>
      <c r="D1154" s="64">
        <f>SUM(D1130:D1152)</f>
        <v>41473</v>
      </c>
      <c r="E1154" s="64">
        <f>SUM(E1130:E1152)</f>
        <v>2661</v>
      </c>
      <c r="F1154" s="65">
        <f>D1154*100/C1154</f>
        <v>24.514271865893519</v>
      </c>
      <c r="G1154" s="65">
        <f>E1154*100/C1154</f>
        <v>1.5728902523362829</v>
      </c>
      <c r="H1154" s="431">
        <f>(C1154-139088)*100/139088</f>
        <v>21.634504773956056</v>
      </c>
    </row>
    <row r="1155" spans="1:8" customFormat="1" ht="15.75">
      <c r="A1155" s="158"/>
      <c r="B1155" s="107"/>
      <c r="C1155" s="59"/>
      <c r="D1155" s="59"/>
      <c r="E1155" s="59"/>
      <c r="F1155" s="122"/>
      <c r="G1155" s="122"/>
      <c r="H1155" s="172"/>
    </row>
    <row r="1156" spans="1:8" customFormat="1" ht="15.75">
      <c r="A1156" s="282" t="s">
        <v>406</v>
      </c>
      <c r="B1156" s="282" t="s">
        <v>510</v>
      </c>
      <c r="C1156" s="59"/>
      <c r="D1156" s="59"/>
      <c r="E1156" s="59"/>
      <c r="F1156" s="122"/>
      <c r="G1156" s="122"/>
      <c r="H1156" s="172"/>
    </row>
    <row r="1157" spans="1:8" customFormat="1" ht="15.75">
      <c r="A1157" s="282"/>
      <c r="B1157" s="104" t="s">
        <v>512</v>
      </c>
      <c r="C1157" s="67">
        <v>8157</v>
      </c>
      <c r="D1157" s="67">
        <v>1541</v>
      </c>
      <c r="E1157" s="67">
        <v>1095</v>
      </c>
      <c r="F1157" s="108">
        <f t="shared" ref="F1157:F1159" si="278">D1157*100/C1157</f>
        <v>18.891749417678067</v>
      </c>
      <c r="G1157" s="108">
        <f t="shared" ref="G1157:G1159" si="279">E1157*100/C1157</f>
        <v>13.424052960647296</v>
      </c>
      <c r="H1157" s="172"/>
    </row>
    <row r="1158" spans="1:8" customFormat="1" ht="15.75">
      <c r="A1158" s="282"/>
      <c r="B1158" s="104" t="s">
        <v>513</v>
      </c>
      <c r="C1158" s="67">
        <v>5626</v>
      </c>
      <c r="D1158" s="67">
        <v>25</v>
      </c>
      <c r="E1158" s="67">
        <v>3435</v>
      </c>
      <c r="F1158" s="108">
        <f t="shared" si="278"/>
        <v>0.44436544614290791</v>
      </c>
      <c r="G1158" s="108">
        <f t="shared" si="279"/>
        <v>61.055812300035548</v>
      </c>
      <c r="H1158" s="172"/>
    </row>
    <row r="1159" spans="1:8" customFormat="1" ht="15.75">
      <c r="A1159" s="282"/>
      <c r="B1159" s="104" t="s">
        <v>845</v>
      </c>
      <c r="C1159" s="67">
        <v>3988</v>
      </c>
      <c r="D1159" s="67">
        <v>160</v>
      </c>
      <c r="E1159" s="67">
        <v>654</v>
      </c>
      <c r="F1159" s="108">
        <f t="shared" si="278"/>
        <v>4.0120361083249749</v>
      </c>
      <c r="G1159" s="108">
        <f t="shared" si="279"/>
        <v>16.399197592778336</v>
      </c>
      <c r="H1159" s="172"/>
    </row>
    <row r="1160" spans="1:8" customFormat="1" ht="15.75">
      <c r="A1160" s="61"/>
      <c r="B1160" s="282" t="s">
        <v>846</v>
      </c>
      <c r="C1160" s="59"/>
      <c r="D1160" s="59"/>
      <c r="E1160" s="59"/>
      <c r="F1160" s="108"/>
      <c r="G1160" s="108"/>
      <c r="H1160" s="172"/>
    </row>
    <row r="1161" spans="1:8" customFormat="1" ht="15.75">
      <c r="A1161" s="61"/>
      <c r="B1161" s="160" t="s">
        <v>536</v>
      </c>
      <c r="C1161" s="59">
        <v>9046</v>
      </c>
      <c r="D1161" s="59">
        <v>1787</v>
      </c>
      <c r="E1161" s="59">
        <v>200</v>
      </c>
      <c r="F1161" s="108">
        <f t="shared" ref="F1161" si="280">D1161*100/C1161</f>
        <v>19.754587663055496</v>
      </c>
      <c r="G1161" s="108">
        <f t="shared" ref="G1161" si="281">E1161*100/C1161</f>
        <v>2.2109219544550078</v>
      </c>
      <c r="H1161" s="172"/>
    </row>
    <row r="1162" spans="1:8" customFormat="1" ht="15.75">
      <c r="A1162" s="61"/>
      <c r="B1162" s="160" t="s">
        <v>537</v>
      </c>
      <c r="C1162" s="59">
        <v>7448</v>
      </c>
      <c r="D1162" s="59">
        <v>104</v>
      </c>
      <c r="E1162" s="59">
        <v>171</v>
      </c>
      <c r="F1162" s="108">
        <f t="shared" ref="F1162:F1172" si="282">D1162*100/C1162</f>
        <v>1.3963480128893662</v>
      </c>
      <c r="G1162" s="108">
        <f t="shared" ref="G1162:G1172" si="283">E1162*100/C1162</f>
        <v>2.295918367346939</v>
      </c>
      <c r="H1162" s="172"/>
    </row>
    <row r="1163" spans="1:8" customFormat="1" ht="15.75">
      <c r="A1163" s="61"/>
      <c r="B1163" s="160" t="s">
        <v>547</v>
      </c>
      <c r="C1163" s="59">
        <v>6684</v>
      </c>
      <c r="D1163" s="59">
        <v>130</v>
      </c>
      <c r="E1163" s="59">
        <v>131</v>
      </c>
      <c r="F1163" s="108">
        <f t="shared" si="282"/>
        <v>1.9449431478156793</v>
      </c>
      <c r="G1163" s="108">
        <f t="shared" si="283"/>
        <v>1.959904248952723</v>
      </c>
      <c r="H1163" s="172"/>
    </row>
    <row r="1164" spans="1:8" customFormat="1" ht="15.75">
      <c r="A1164" s="61"/>
      <c r="B1164" s="160" t="s">
        <v>548</v>
      </c>
      <c r="C1164" s="59">
        <v>7559</v>
      </c>
      <c r="D1164" s="59">
        <v>105</v>
      </c>
      <c r="E1164" s="59">
        <v>17</v>
      </c>
      <c r="F1164" s="108">
        <f t="shared" si="282"/>
        <v>1.389072628654584</v>
      </c>
      <c r="G1164" s="108">
        <f t="shared" si="283"/>
        <v>0.22489747321074216</v>
      </c>
      <c r="H1164" s="172"/>
    </row>
    <row r="1165" spans="1:8" customFormat="1" ht="15.75">
      <c r="A1165" s="61"/>
      <c r="B1165" s="160" t="s">
        <v>549</v>
      </c>
      <c r="C1165" s="59">
        <v>10244</v>
      </c>
      <c r="D1165" s="59">
        <v>170</v>
      </c>
      <c r="E1165" s="59">
        <v>23</v>
      </c>
      <c r="F1165" s="108">
        <f t="shared" si="282"/>
        <v>1.6595080046856696</v>
      </c>
      <c r="G1165" s="108">
        <f t="shared" si="283"/>
        <v>0.22452167122217884</v>
      </c>
      <c r="H1165" s="172"/>
    </row>
    <row r="1166" spans="1:8" customFormat="1" ht="15.75">
      <c r="A1166" s="61"/>
      <c r="B1166" s="160" t="s">
        <v>552</v>
      </c>
      <c r="C1166" s="59">
        <v>11008</v>
      </c>
      <c r="D1166" s="59">
        <v>5677</v>
      </c>
      <c r="E1166" s="59">
        <v>183</v>
      </c>
      <c r="F1166" s="108">
        <f t="shared" si="282"/>
        <v>51.571584302325583</v>
      </c>
      <c r="G1166" s="108">
        <f t="shared" si="283"/>
        <v>1.6624273255813953</v>
      </c>
      <c r="H1166" s="172"/>
    </row>
    <row r="1167" spans="1:8" customFormat="1" ht="15.75">
      <c r="A1167" s="61"/>
      <c r="B1167" s="160" t="s">
        <v>553</v>
      </c>
      <c r="C1167" s="59">
        <v>4593</v>
      </c>
      <c r="D1167" s="59">
        <v>870</v>
      </c>
      <c r="E1167" s="59">
        <v>131</v>
      </c>
      <c r="F1167" s="108">
        <f t="shared" si="282"/>
        <v>18.941868060091444</v>
      </c>
      <c r="G1167" s="108">
        <f t="shared" si="283"/>
        <v>2.8521663400827344</v>
      </c>
      <c r="H1167" s="172"/>
    </row>
    <row r="1168" spans="1:8" customFormat="1" ht="15.75">
      <c r="A1168" s="61"/>
      <c r="B1168" s="160" t="s">
        <v>554</v>
      </c>
      <c r="C1168" s="59">
        <v>3824</v>
      </c>
      <c r="D1168" s="59">
        <v>130</v>
      </c>
      <c r="E1168" s="59">
        <v>418</v>
      </c>
      <c r="F1168" s="108">
        <f t="shared" si="282"/>
        <v>3.3995815899581592</v>
      </c>
      <c r="G1168" s="108">
        <f t="shared" si="283"/>
        <v>10.930962343096235</v>
      </c>
      <c r="H1168" s="172"/>
    </row>
    <row r="1169" spans="1:8" customFormat="1" ht="15.75">
      <c r="A1169" s="61"/>
      <c r="B1169" s="160" t="s">
        <v>555</v>
      </c>
      <c r="C1169" s="59">
        <v>8151</v>
      </c>
      <c r="D1169" s="59">
        <v>169</v>
      </c>
      <c r="E1169" s="59">
        <v>76</v>
      </c>
      <c r="F1169" s="108">
        <f t="shared" si="282"/>
        <v>2.073365231259968</v>
      </c>
      <c r="G1169" s="108">
        <f t="shared" si="283"/>
        <v>0.93240093240093236</v>
      </c>
      <c r="H1169" s="172"/>
    </row>
    <row r="1170" spans="1:8" customFormat="1" ht="15.75">
      <c r="A1170" s="61"/>
      <c r="B1170" s="160" t="s">
        <v>556</v>
      </c>
      <c r="C1170" s="59">
        <v>3388</v>
      </c>
      <c r="D1170" s="59">
        <v>780</v>
      </c>
      <c r="E1170" s="59">
        <v>13</v>
      </c>
      <c r="F1170" s="108">
        <f t="shared" si="282"/>
        <v>23.022432113341203</v>
      </c>
      <c r="G1170" s="108">
        <f t="shared" si="283"/>
        <v>0.38370720188902008</v>
      </c>
      <c r="H1170" s="172"/>
    </row>
    <row r="1171" spans="1:8" customFormat="1" ht="15.75">
      <c r="A1171" s="61"/>
      <c r="B1171" s="160" t="s">
        <v>557</v>
      </c>
      <c r="C1171" s="59">
        <v>9015</v>
      </c>
      <c r="D1171" s="59">
        <v>1068</v>
      </c>
      <c r="E1171" s="59">
        <v>39</v>
      </c>
      <c r="F1171" s="108">
        <f t="shared" si="282"/>
        <v>11.846921797004992</v>
      </c>
      <c r="G1171" s="108">
        <f t="shared" si="283"/>
        <v>0.43261231281198004</v>
      </c>
      <c r="H1171" s="172"/>
    </row>
    <row r="1172" spans="1:8" customFormat="1" ht="15.75">
      <c r="A1172" s="61"/>
      <c r="B1172" s="160" t="s">
        <v>558</v>
      </c>
      <c r="C1172" s="59">
        <v>7771</v>
      </c>
      <c r="D1172" s="59">
        <v>276</v>
      </c>
      <c r="E1172" s="59">
        <v>22</v>
      </c>
      <c r="F1172" s="108">
        <f t="shared" si="282"/>
        <v>3.5516664521940546</v>
      </c>
      <c r="G1172" s="108">
        <f t="shared" si="283"/>
        <v>0.28310384763865654</v>
      </c>
      <c r="H1172" s="172"/>
    </row>
    <row r="1173" spans="1:8" customFormat="1" ht="15.75">
      <c r="A1173" s="61"/>
      <c r="B1173" s="160" t="s">
        <v>559</v>
      </c>
      <c r="C1173" s="59">
        <v>3684</v>
      </c>
      <c r="D1173" s="59">
        <v>90</v>
      </c>
      <c r="E1173" s="59">
        <v>13</v>
      </c>
      <c r="F1173" s="108">
        <f>D1173*100/C1173</f>
        <v>2.44299674267101</v>
      </c>
      <c r="G1173" s="108">
        <f>E1173*100/C1173</f>
        <v>0.3528773072747014</v>
      </c>
      <c r="H1173" s="172"/>
    </row>
    <row r="1174" spans="1:8" customFormat="1" ht="15.75">
      <c r="A1174" s="61"/>
      <c r="B1174" s="160" t="s">
        <v>587</v>
      </c>
      <c r="C1174" s="59">
        <v>11994</v>
      </c>
      <c r="D1174" s="59">
        <v>1379</v>
      </c>
      <c r="E1174" s="59">
        <v>2996</v>
      </c>
      <c r="F1174" s="108">
        <f>D1174*100/C1174</f>
        <v>11.497415374353844</v>
      </c>
      <c r="G1174" s="108">
        <f>E1174*100/C1174</f>
        <v>24.97915624478906</v>
      </c>
      <c r="H1174" s="172"/>
    </row>
    <row r="1175" spans="1:8" customFormat="1" ht="15.75">
      <c r="A1175" s="61"/>
      <c r="B1175" s="282" t="s">
        <v>567</v>
      </c>
      <c r="C1175" s="59"/>
      <c r="D1175" s="59"/>
      <c r="E1175" s="59"/>
      <c r="F1175" s="108"/>
      <c r="G1175" s="108"/>
      <c r="H1175" s="172"/>
    </row>
    <row r="1176" spans="1:8" customFormat="1" ht="15.75">
      <c r="A1176" s="61"/>
      <c r="B1176" s="160" t="s">
        <v>550</v>
      </c>
      <c r="C1176" s="59">
        <v>11837</v>
      </c>
      <c r="D1176" s="59">
        <v>1248</v>
      </c>
      <c r="E1176" s="59">
        <v>273</v>
      </c>
      <c r="F1176" s="108">
        <f>D1176*100/C1176</f>
        <v>10.543211962490496</v>
      </c>
      <c r="G1176" s="108">
        <f>E1176*100/C1176</f>
        <v>2.3063276167947961</v>
      </c>
      <c r="H1176" s="172"/>
    </row>
    <row r="1177" spans="1:8" customFormat="1" ht="15.75">
      <c r="A1177" s="61"/>
      <c r="B1177" s="160" t="s">
        <v>551</v>
      </c>
      <c r="C1177" s="59">
        <v>8265</v>
      </c>
      <c r="D1177" s="59">
        <v>486</v>
      </c>
      <c r="E1177" s="59">
        <v>92</v>
      </c>
      <c r="F1177" s="108">
        <f>D1177*100/C1177</f>
        <v>5.8802177858439197</v>
      </c>
      <c r="G1177" s="108">
        <f>E1177*100/C1177</f>
        <v>1.1131276467029643</v>
      </c>
      <c r="H1177" s="172"/>
    </row>
    <row r="1178" spans="1:8" customFormat="1" ht="15.75">
      <c r="A1178" s="61"/>
      <c r="B1178" s="104" t="s">
        <v>569</v>
      </c>
      <c r="C1178" s="59">
        <v>28396</v>
      </c>
      <c r="D1178" s="59">
        <v>2998</v>
      </c>
      <c r="E1178" s="59">
        <v>718</v>
      </c>
      <c r="F1178" s="108">
        <f>D1178*100/C1178</f>
        <v>10.557825045781096</v>
      </c>
      <c r="G1178" s="108">
        <f>E1178*100/C1178</f>
        <v>2.5285251443865335</v>
      </c>
      <c r="H1178" s="172"/>
    </row>
    <row r="1179" spans="1:8" customFormat="1" ht="15.75">
      <c r="A1179" s="158"/>
      <c r="B1179" s="63" t="s">
        <v>8</v>
      </c>
      <c r="C1179" s="64">
        <f>SUM(C1157:C1178)</f>
        <v>170678</v>
      </c>
      <c r="D1179" s="64">
        <f t="shared" ref="D1179:E1179" si="284">SUM(D1157:D1178)</f>
        <v>19193</v>
      </c>
      <c r="E1179" s="64">
        <f t="shared" si="284"/>
        <v>10700</v>
      </c>
      <c r="F1179" s="65">
        <f>D1179*100/C1179</f>
        <v>11.245151689145644</v>
      </c>
      <c r="G1179" s="65">
        <f>E1179*100/C1179</f>
        <v>6.2691149415859106</v>
      </c>
      <c r="H1179" s="434">
        <f>(C1179-139088)*100/139088</f>
        <v>22.712239733118601</v>
      </c>
    </row>
    <row r="1180" spans="1:8" customFormat="1"/>
    <row r="1181" spans="1:8" customFormat="1" ht="15.75">
      <c r="A1181" s="62" t="s">
        <v>517</v>
      </c>
      <c r="B1181" s="282" t="s">
        <v>441</v>
      </c>
    </row>
    <row r="1182" spans="1:8" customFormat="1" ht="15.75">
      <c r="B1182" s="160" t="s">
        <v>520</v>
      </c>
      <c r="C1182" s="67">
        <v>4747</v>
      </c>
      <c r="D1182" s="67">
        <v>1471</v>
      </c>
      <c r="E1182" s="67">
        <v>1309</v>
      </c>
      <c r="F1182" s="60">
        <f>D1182*100/C1182</f>
        <v>30.987992416262902</v>
      </c>
      <c r="G1182" s="60">
        <f>E1182*100/C1182</f>
        <v>27.575310722561618</v>
      </c>
    </row>
    <row r="1183" spans="1:8" customFormat="1" ht="15.75">
      <c r="B1183" s="160" t="s">
        <v>514</v>
      </c>
      <c r="C1183" s="67">
        <v>6330</v>
      </c>
      <c r="D1183" s="67">
        <v>1572</v>
      </c>
      <c r="E1183" s="67">
        <v>1389</v>
      </c>
      <c r="F1183" s="60">
        <f>D1183*100/C1183</f>
        <v>24.834123222748815</v>
      </c>
      <c r="G1183" s="60">
        <f>E1183*100/C1183</f>
        <v>21.94312796208531</v>
      </c>
    </row>
    <row r="1184" spans="1:8" customFormat="1" ht="15.75">
      <c r="B1184" s="282" t="s">
        <v>515</v>
      </c>
    </row>
    <row r="1185" spans="1:8" customFormat="1" ht="15.75">
      <c r="A1185" s="61"/>
      <c r="B1185" s="61" t="s">
        <v>516</v>
      </c>
      <c r="C1185" s="67">
        <v>5874</v>
      </c>
      <c r="D1185" s="67">
        <v>651</v>
      </c>
      <c r="E1185" s="67">
        <v>2461</v>
      </c>
      <c r="F1185" s="60">
        <f>D1185*100/C1185</f>
        <v>11.082737487231869</v>
      </c>
      <c r="G1185" s="60">
        <f>E1185*100/C1185</f>
        <v>41.896493020088528</v>
      </c>
    </row>
    <row r="1186" spans="1:8" customFormat="1" ht="15.75">
      <c r="A1186" s="61"/>
      <c r="B1186" s="282" t="s">
        <v>282</v>
      </c>
      <c r="C1186" s="64"/>
      <c r="D1186" s="64"/>
      <c r="E1186" s="64"/>
      <c r="F1186" s="159"/>
      <c r="G1186" s="159"/>
    </row>
    <row r="1187" spans="1:8" customFormat="1" ht="15.75">
      <c r="B1187" s="160" t="s">
        <v>818</v>
      </c>
      <c r="C1187" s="59">
        <v>6207</v>
      </c>
      <c r="D1187" s="59">
        <v>135</v>
      </c>
      <c r="E1187" s="59">
        <v>7</v>
      </c>
      <c r="F1187" s="108">
        <f t="shared" ref="F1187:F1203" si="285">D1187*100/C1187</f>
        <v>2.1749637506041566</v>
      </c>
      <c r="G1187" s="108">
        <f t="shared" ref="G1187:G1203" si="286">E1187*100/C1187</f>
        <v>0.11277589817947478</v>
      </c>
    </row>
    <row r="1188" spans="1:8" customFormat="1" ht="15.75">
      <c r="B1188" s="160" t="s">
        <v>819</v>
      </c>
      <c r="C1188" s="59">
        <v>5888</v>
      </c>
      <c r="D1188" s="59">
        <v>95</v>
      </c>
      <c r="E1188" s="59">
        <v>45</v>
      </c>
      <c r="F1188" s="108">
        <f t="shared" si="285"/>
        <v>1.6134510869565217</v>
      </c>
      <c r="G1188" s="108">
        <f t="shared" si="286"/>
        <v>0.76426630434782605</v>
      </c>
    </row>
    <row r="1189" spans="1:8" customFormat="1" ht="15.75">
      <c r="B1189" s="160" t="s">
        <v>820</v>
      </c>
      <c r="C1189" s="59">
        <v>7517</v>
      </c>
      <c r="D1189" s="59">
        <v>92</v>
      </c>
      <c r="E1189" s="59">
        <v>66</v>
      </c>
      <c r="F1189" s="108">
        <f t="shared" si="285"/>
        <v>1.223892510309964</v>
      </c>
      <c r="G1189" s="108">
        <f t="shared" si="286"/>
        <v>0.87800984435280027</v>
      </c>
    </row>
    <row r="1190" spans="1:8" customFormat="1" ht="15.75">
      <c r="B1190" s="160" t="s">
        <v>821</v>
      </c>
      <c r="C1190" s="59">
        <v>3734</v>
      </c>
      <c r="D1190" s="59">
        <v>5</v>
      </c>
      <c r="E1190" s="59">
        <v>9</v>
      </c>
      <c r="F1190" s="108">
        <f t="shared" si="285"/>
        <v>0.13390465988216391</v>
      </c>
      <c r="G1190" s="108">
        <f t="shared" si="286"/>
        <v>0.24102838778789501</v>
      </c>
    </row>
    <row r="1191" spans="1:8" customFormat="1" ht="15.75">
      <c r="B1191" s="160" t="s">
        <v>822</v>
      </c>
      <c r="C1191" s="59">
        <v>4392</v>
      </c>
      <c r="D1191" s="59">
        <v>192</v>
      </c>
      <c r="E1191" s="59">
        <v>91</v>
      </c>
      <c r="F1191" s="108">
        <f t="shared" si="285"/>
        <v>4.3715846994535523</v>
      </c>
      <c r="G1191" s="108">
        <f t="shared" si="286"/>
        <v>2.0719489981785064</v>
      </c>
    </row>
    <row r="1192" spans="1:8" customFormat="1" ht="15.75">
      <c r="B1192" s="56" t="s">
        <v>823</v>
      </c>
      <c r="C1192" s="67">
        <v>4416</v>
      </c>
      <c r="D1192" s="67">
        <v>332</v>
      </c>
      <c r="E1192" s="67">
        <v>431</v>
      </c>
      <c r="F1192" s="108">
        <f t="shared" si="285"/>
        <v>7.5181159420289854</v>
      </c>
      <c r="G1192" s="108">
        <f t="shared" si="286"/>
        <v>9.7599637681159415</v>
      </c>
    </row>
    <row r="1193" spans="1:8" customFormat="1" ht="15.75">
      <c r="B1193" s="56" t="s">
        <v>824</v>
      </c>
      <c r="C1193" s="67">
        <v>7538</v>
      </c>
      <c r="D1193" s="67">
        <v>922</v>
      </c>
      <c r="E1193" s="67">
        <v>35</v>
      </c>
      <c r="F1193" s="108">
        <f t="shared" si="285"/>
        <v>12.231361103741046</v>
      </c>
      <c r="G1193" s="108">
        <f t="shared" si="286"/>
        <v>0.4643141416821438</v>
      </c>
    </row>
    <row r="1194" spans="1:8" customFormat="1" ht="15.75">
      <c r="B1194" s="56" t="s">
        <v>825</v>
      </c>
      <c r="C1194" s="67">
        <v>9428</v>
      </c>
      <c r="D1194" s="67">
        <v>2891</v>
      </c>
      <c r="E1194" s="67">
        <v>23</v>
      </c>
      <c r="F1194" s="108">
        <f t="shared" si="285"/>
        <v>30.663979635129401</v>
      </c>
      <c r="G1194" s="108">
        <f t="shared" si="286"/>
        <v>0.24395417904115402</v>
      </c>
    </row>
    <row r="1195" spans="1:8" customFormat="1" ht="15.75">
      <c r="B1195" s="56" t="s">
        <v>826</v>
      </c>
      <c r="C1195" s="67">
        <v>7101</v>
      </c>
      <c r="D1195" s="67">
        <v>631</v>
      </c>
      <c r="E1195" s="67">
        <v>69</v>
      </c>
      <c r="F1195" s="108">
        <f t="shared" si="285"/>
        <v>8.8860723841712428</v>
      </c>
      <c r="G1195" s="108">
        <f t="shared" si="286"/>
        <v>0.97169412758766371</v>
      </c>
    </row>
    <row r="1196" spans="1:8" customFormat="1" ht="15.75">
      <c r="B1196" s="56" t="s">
        <v>827</v>
      </c>
      <c r="C1196" s="67">
        <v>6750</v>
      </c>
      <c r="D1196" s="67">
        <v>312</v>
      </c>
      <c r="E1196" s="67">
        <v>20</v>
      </c>
      <c r="F1196" s="108">
        <f t="shared" si="285"/>
        <v>4.6222222222222218</v>
      </c>
      <c r="G1196" s="108">
        <f t="shared" si="286"/>
        <v>0.29629629629629628</v>
      </c>
    </row>
    <row r="1197" spans="1:8" customFormat="1" ht="15.75">
      <c r="B1197" s="56" t="s">
        <v>828</v>
      </c>
      <c r="C1197" s="67">
        <v>2072</v>
      </c>
      <c r="D1197" s="67">
        <v>0</v>
      </c>
      <c r="E1197" s="67">
        <v>0</v>
      </c>
      <c r="F1197" s="60">
        <f t="shared" si="285"/>
        <v>0</v>
      </c>
      <c r="G1197" s="60">
        <f t="shared" si="286"/>
        <v>0</v>
      </c>
    </row>
    <row r="1198" spans="1:8" customFormat="1" ht="15.75">
      <c r="B1198" s="56" t="s">
        <v>829</v>
      </c>
      <c r="C1198" s="59">
        <v>5165</v>
      </c>
      <c r="D1198" s="59">
        <v>356</v>
      </c>
      <c r="E1198" s="59">
        <v>152</v>
      </c>
      <c r="F1198" s="60">
        <f t="shared" ref="F1198" si="287">D1198*100/C1198</f>
        <v>6.8925459825750242</v>
      </c>
      <c r="G1198" s="60">
        <f t="shared" ref="G1198" si="288">E1198*100/C1198</f>
        <v>2.9428848015488867</v>
      </c>
    </row>
    <row r="1199" spans="1:8" customFormat="1" ht="15.75">
      <c r="B1199" s="56" t="s">
        <v>830</v>
      </c>
      <c r="C1199" s="67">
        <v>4293</v>
      </c>
      <c r="D1199" s="67">
        <v>45</v>
      </c>
      <c r="E1199" s="67">
        <v>12</v>
      </c>
      <c r="F1199" s="60">
        <f t="shared" si="285"/>
        <v>1.0482180293501049</v>
      </c>
      <c r="G1199" s="60">
        <f t="shared" si="286"/>
        <v>0.27952480782669464</v>
      </c>
    </row>
    <row r="1200" spans="1:8" customFormat="1" ht="15.75">
      <c r="A1200" s="282"/>
      <c r="B1200" s="56" t="s">
        <v>831</v>
      </c>
      <c r="C1200" s="67">
        <v>9974</v>
      </c>
      <c r="D1200" s="67">
        <v>2392</v>
      </c>
      <c r="E1200" s="67">
        <v>20</v>
      </c>
      <c r="F1200" s="60">
        <f t="shared" si="285"/>
        <v>23.982354120713858</v>
      </c>
      <c r="G1200" s="60">
        <f t="shared" si="286"/>
        <v>0.20052135552436334</v>
      </c>
      <c r="H1200" s="173"/>
    </row>
    <row r="1201" spans="1:8" customFormat="1" ht="15.75">
      <c r="B1201" s="56" t="s">
        <v>832</v>
      </c>
      <c r="C1201" s="67">
        <v>3851</v>
      </c>
      <c r="D1201" s="67">
        <v>1318</v>
      </c>
      <c r="E1201" s="67">
        <v>84</v>
      </c>
      <c r="F1201" s="60">
        <f t="shared" si="285"/>
        <v>34.224876655414178</v>
      </c>
      <c r="G1201" s="60">
        <f t="shared" si="286"/>
        <v>2.1812516229550765</v>
      </c>
      <c r="H1201" s="173"/>
    </row>
    <row r="1202" spans="1:8" customFormat="1" ht="15.75">
      <c r="B1202" s="56" t="s">
        <v>833</v>
      </c>
      <c r="C1202" s="67">
        <v>8109</v>
      </c>
      <c r="D1202" s="67">
        <v>981</v>
      </c>
      <c r="E1202" s="67">
        <v>5</v>
      </c>
      <c r="F1202" s="60">
        <f t="shared" si="285"/>
        <v>12.097669256381797</v>
      </c>
      <c r="G1202" s="60">
        <f t="shared" si="286"/>
        <v>6.1659884079417929E-2</v>
      </c>
      <c r="H1202" s="173"/>
    </row>
    <row r="1203" spans="1:8" customFormat="1" ht="15.75">
      <c r="B1203" s="218" t="s">
        <v>834</v>
      </c>
      <c r="C1203" s="216">
        <v>8227</v>
      </c>
      <c r="D1203" s="216">
        <v>1319</v>
      </c>
      <c r="E1203" s="216">
        <v>32</v>
      </c>
      <c r="F1203" s="60">
        <f t="shared" si="285"/>
        <v>16.032575665491674</v>
      </c>
      <c r="G1203" s="60">
        <f t="shared" si="286"/>
        <v>0.38896317004983588</v>
      </c>
      <c r="H1203" s="173"/>
    </row>
    <row r="1204" spans="1:8" customFormat="1" ht="15.75">
      <c r="B1204" s="218" t="s">
        <v>835</v>
      </c>
      <c r="C1204" s="59">
        <v>6348</v>
      </c>
      <c r="D1204" s="59">
        <v>510</v>
      </c>
      <c r="E1204" s="59">
        <v>2976</v>
      </c>
      <c r="F1204" s="60">
        <f t="shared" ref="F1204" si="289">D1204*100/C1204</f>
        <v>8.0340264650283562</v>
      </c>
      <c r="G1204" s="60">
        <f t="shared" ref="G1204" si="290">E1204*100/C1204</f>
        <v>46.880907372400756</v>
      </c>
      <c r="H1204" s="173"/>
    </row>
    <row r="1205" spans="1:8" customFormat="1" ht="15.75">
      <c r="B1205" s="63" t="s">
        <v>8</v>
      </c>
      <c r="C1205" s="64">
        <f>SUM(C1181:C1204)</f>
        <v>127961</v>
      </c>
      <c r="D1205" s="64">
        <f t="shared" ref="D1205:E1205" si="291">SUM(D1181:D1204)</f>
        <v>16222</v>
      </c>
      <c r="E1205" s="64">
        <f t="shared" si="291"/>
        <v>9236</v>
      </c>
      <c r="F1205" s="65">
        <f>D1205*100/C1205</f>
        <v>12.677300114878753</v>
      </c>
      <c r="G1205" s="65">
        <f>E1205*100/C1205</f>
        <v>7.2178241808050894</v>
      </c>
      <c r="H1205" s="431">
        <f>(C1205-139088)*100/139088</f>
        <v>-7.9999712412285744</v>
      </c>
    </row>
    <row r="1206" spans="1:8" customFormat="1" ht="15.75">
      <c r="B1206" s="63"/>
      <c r="C1206" s="64"/>
      <c r="D1206" s="64"/>
      <c r="E1206" s="64"/>
      <c r="F1206" s="434"/>
      <c r="G1206" s="434"/>
      <c r="H1206" s="434"/>
    </row>
    <row r="1207" spans="1:8" customFormat="1" ht="15.75">
      <c r="A1207" s="62" t="s">
        <v>847</v>
      </c>
      <c r="B1207" s="104" t="s">
        <v>226</v>
      </c>
      <c r="C1207" s="59">
        <v>32705</v>
      </c>
      <c r="D1207" s="59">
        <v>9628</v>
      </c>
      <c r="E1207" s="59">
        <v>7490</v>
      </c>
      <c r="F1207" s="60">
        <f>D1207*100/C1207</f>
        <v>29.438923711970645</v>
      </c>
      <c r="G1207" s="60">
        <f>E1207*100/C1207</f>
        <v>22.9016969882281</v>
      </c>
      <c r="H1207" s="173"/>
    </row>
    <row r="1208" spans="1:8" customFormat="1" ht="15.75">
      <c r="A1208" s="282"/>
      <c r="B1208" s="282" t="s">
        <v>283</v>
      </c>
      <c r="C1208" s="59"/>
      <c r="D1208" s="59"/>
      <c r="E1208" s="59"/>
      <c r="F1208" s="60"/>
      <c r="G1208" s="60"/>
      <c r="H1208" s="173"/>
    </row>
    <row r="1209" spans="1:8" customFormat="1" ht="15.75">
      <c r="A1209" s="282"/>
      <c r="B1209" s="104" t="s">
        <v>284</v>
      </c>
      <c r="C1209" s="59">
        <v>51528</v>
      </c>
      <c r="D1209" s="59">
        <v>16185</v>
      </c>
      <c r="E1209" s="59">
        <v>7496</v>
      </c>
      <c r="F1209" s="60">
        <f>D1209*100/C1209</f>
        <v>31.410107126222638</v>
      </c>
      <c r="G1209" s="60">
        <f>E1209*100/C1209</f>
        <v>14.547430523210682</v>
      </c>
      <c r="H1209" s="173"/>
    </row>
    <row r="1210" spans="1:8" customFormat="1" ht="15.75">
      <c r="A1210" s="282"/>
      <c r="B1210" s="439" t="s">
        <v>836</v>
      </c>
      <c r="C1210" s="59"/>
      <c r="D1210" s="59"/>
      <c r="E1210" s="59"/>
      <c r="F1210" s="108"/>
      <c r="G1210" s="108"/>
      <c r="H1210" s="173"/>
    </row>
    <row r="1211" spans="1:8" customFormat="1" ht="15.75">
      <c r="A1211" s="282"/>
      <c r="B1211" s="439" t="s">
        <v>521</v>
      </c>
      <c r="C1211" s="59"/>
      <c r="D1211" s="59"/>
      <c r="E1211" s="59"/>
      <c r="F1211" s="108"/>
      <c r="G1211" s="108"/>
      <c r="H1211" s="173"/>
    </row>
    <row r="1212" spans="1:8" customFormat="1" ht="15.75">
      <c r="A1212" s="282"/>
      <c r="B1212" s="282" t="s">
        <v>518</v>
      </c>
      <c r="C1212" s="59"/>
      <c r="D1212" s="59"/>
      <c r="E1212" s="59"/>
      <c r="F1212" s="108"/>
      <c r="G1212" s="108"/>
      <c r="H1212" s="173"/>
    </row>
    <row r="1213" spans="1:8" customFormat="1" ht="15.75">
      <c r="A1213" s="282"/>
      <c r="B1213" s="104" t="s">
        <v>519</v>
      </c>
      <c r="C1213" s="67">
        <v>34920</v>
      </c>
      <c r="D1213" s="67">
        <v>4644</v>
      </c>
      <c r="E1213" s="59">
        <v>8085</v>
      </c>
      <c r="F1213" s="60">
        <f>D1213*100/C1213</f>
        <v>13.298969072164949</v>
      </c>
      <c r="G1213" s="60">
        <f>E1213*100/C1213</f>
        <v>23.152920962199314</v>
      </c>
      <c r="H1213" s="173"/>
    </row>
    <row r="1214" spans="1:8" customFormat="1" ht="15.75">
      <c r="A1214" s="282"/>
      <c r="B1214" s="61" t="s">
        <v>516</v>
      </c>
      <c r="C1214" s="67"/>
      <c r="D1214" s="67"/>
      <c r="E1214" s="59"/>
      <c r="F1214" s="108"/>
      <c r="G1214" s="108"/>
      <c r="H1214" s="173"/>
    </row>
    <row r="1215" spans="1:8" customFormat="1" ht="15.75">
      <c r="A1215" s="282"/>
      <c r="B1215" s="282" t="s">
        <v>441</v>
      </c>
      <c r="C1215" s="59"/>
      <c r="D1215" s="59"/>
      <c r="E1215" s="59"/>
      <c r="F1215" s="108"/>
      <c r="G1215" s="108"/>
      <c r="H1215" s="173"/>
    </row>
    <row r="1216" spans="1:8" customFormat="1" ht="15.75">
      <c r="A1216" s="282"/>
      <c r="B1216" s="160" t="s">
        <v>522</v>
      </c>
      <c r="C1216" s="67">
        <v>2447</v>
      </c>
      <c r="D1216" s="67">
        <v>687</v>
      </c>
      <c r="E1216" s="67">
        <v>607</v>
      </c>
      <c r="F1216" s="60">
        <f t="shared" ref="F1216:F1218" si="292">D1216*100/C1216</f>
        <v>28.075194115243153</v>
      </c>
      <c r="G1216" s="60">
        <f t="shared" ref="G1216:G1218" si="293">E1216*100/C1216</f>
        <v>24.805884756845117</v>
      </c>
      <c r="H1216" s="173"/>
    </row>
    <row r="1217" spans="1:8" customFormat="1" ht="15.75">
      <c r="A1217" s="282"/>
      <c r="B1217" s="56" t="s">
        <v>523</v>
      </c>
      <c r="C1217" s="67">
        <v>3254</v>
      </c>
      <c r="D1217" s="67">
        <v>499</v>
      </c>
      <c r="E1217" s="67">
        <v>580</v>
      </c>
      <c r="F1217" s="60">
        <f t="shared" si="292"/>
        <v>15.334972341733252</v>
      </c>
      <c r="G1217" s="60">
        <f t="shared" si="293"/>
        <v>17.824216349108788</v>
      </c>
      <c r="H1217" s="173"/>
    </row>
    <row r="1218" spans="1:8" customFormat="1" ht="15.75">
      <c r="A1218" s="282"/>
      <c r="B1218" s="56" t="s">
        <v>524</v>
      </c>
      <c r="C1218" s="67">
        <v>2016</v>
      </c>
      <c r="D1218" s="67">
        <v>359</v>
      </c>
      <c r="E1218" s="67">
        <v>369</v>
      </c>
      <c r="F1218" s="60">
        <f t="shared" si="292"/>
        <v>17.807539682539684</v>
      </c>
      <c r="G1218" s="60">
        <f t="shared" si="293"/>
        <v>18.303571428571427</v>
      </c>
      <c r="H1218" s="173"/>
    </row>
    <row r="1219" spans="1:8" customFormat="1" ht="15.75">
      <c r="A1219" s="282"/>
      <c r="B1219" s="104"/>
      <c r="C1219" s="59"/>
      <c r="D1219" s="59"/>
      <c r="E1219" s="59"/>
      <c r="F1219" s="108"/>
      <c r="G1219" s="108"/>
      <c r="H1219" s="173"/>
    </row>
    <row r="1220" spans="1:8" customFormat="1" ht="15.75">
      <c r="A1220" s="282"/>
      <c r="B1220" s="63" t="s">
        <v>8</v>
      </c>
      <c r="C1220" s="64">
        <f>SUM(C1207:C1219)</f>
        <v>126870</v>
      </c>
      <c r="D1220" s="64">
        <f t="shared" ref="D1220:E1220" si="294">SUM(D1207:D1219)</f>
        <v>32002</v>
      </c>
      <c r="E1220" s="64">
        <f t="shared" si="294"/>
        <v>24627</v>
      </c>
      <c r="F1220" s="65">
        <f>D1220*100/C1220</f>
        <v>25.224245290454796</v>
      </c>
      <c r="G1220" s="65">
        <f>E1220*100/C1220</f>
        <v>19.411208323480729</v>
      </c>
      <c r="H1220" s="431">
        <f>(C1220-139088)*100/139088</f>
        <v>-8.7843667318532148</v>
      </c>
    </row>
    <row r="1221" spans="1:8" customFormat="1" ht="15.75">
      <c r="A1221" s="282"/>
      <c r="B1221" s="63"/>
      <c r="C1221" s="64"/>
      <c r="D1221" s="64"/>
      <c r="E1221" s="64"/>
      <c r="F1221" s="65"/>
      <c r="G1221" s="65"/>
      <c r="H1221" s="65"/>
    </row>
    <row r="1222" spans="1:8" customFormat="1" ht="15.75">
      <c r="A1222" s="157" t="s">
        <v>407</v>
      </c>
      <c r="B1222" s="282" t="s">
        <v>441</v>
      </c>
      <c r="C1222" s="64"/>
      <c r="D1222" s="64"/>
      <c r="E1222" s="64"/>
      <c r="F1222" s="432"/>
      <c r="G1222" s="432"/>
      <c r="H1222" s="432"/>
    </row>
    <row r="1223" spans="1:8" customFormat="1" ht="15.75">
      <c r="A1223" s="61"/>
      <c r="B1223" s="160" t="s">
        <v>568</v>
      </c>
      <c r="C1223" s="67"/>
      <c r="D1223" s="67"/>
      <c r="E1223" s="67"/>
      <c r="F1223" s="69"/>
      <c r="G1223" s="69"/>
      <c r="H1223" s="65"/>
    </row>
    <row r="1224" spans="1:8" customFormat="1" ht="15.75">
      <c r="A1224" s="62"/>
      <c r="B1224" s="56" t="s">
        <v>560</v>
      </c>
      <c r="C1224" s="67">
        <v>6025</v>
      </c>
      <c r="D1224" s="67">
        <v>2200</v>
      </c>
      <c r="E1224" s="67">
        <v>15</v>
      </c>
      <c r="F1224" s="60">
        <f t="shared" ref="F1224:F1236" si="295">D1224*100/C1224</f>
        <v>36.514522821576762</v>
      </c>
      <c r="G1224" s="60">
        <f t="shared" ref="G1224:G1236" si="296">E1224*100/C1224</f>
        <v>0.24896265560165975</v>
      </c>
      <c r="H1224" s="65"/>
    </row>
    <row r="1225" spans="1:8" customFormat="1" ht="15.75">
      <c r="A1225" s="62"/>
      <c r="B1225" s="56" t="s">
        <v>561</v>
      </c>
      <c r="C1225" s="67">
        <v>7750</v>
      </c>
      <c r="D1225" s="67">
        <v>1763</v>
      </c>
      <c r="E1225" s="67">
        <v>15</v>
      </c>
      <c r="F1225" s="60">
        <f t="shared" si="295"/>
        <v>22.748387096774195</v>
      </c>
      <c r="G1225" s="60">
        <f t="shared" si="296"/>
        <v>0.19354838709677419</v>
      </c>
      <c r="H1225" s="65"/>
    </row>
    <row r="1226" spans="1:8" customFormat="1" ht="15.75">
      <c r="A1226" s="62"/>
      <c r="B1226" s="56" t="s">
        <v>538</v>
      </c>
      <c r="C1226" s="67">
        <v>6153</v>
      </c>
      <c r="D1226" s="67">
        <v>32</v>
      </c>
      <c r="E1226" s="67">
        <v>11</v>
      </c>
      <c r="F1226" s="60">
        <f>D1226*100/C1226</f>
        <v>0.52007150983260197</v>
      </c>
      <c r="G1226" s="60">
        <f>E1226*100/C1226</f>
        <v>0.17877458150495693</v>
      </c>
      <c r="H1226" s="434"/>
    </row>
    <row r="1227" spans="1:8" customFormat="1" ht="15.75">
      <c r="A1227" s="62"/>
      <c r="B1227" s="56" t="s">
        <v>539</v>
      </c>
      <c r="C1227" s="67">
        <v>4561</v>
      </c>
      <c r="D1227" s="67">
        <v>107</v>
      </c>
      <c r="E1227" s="67">
        <v>40</v>
      </c>
      <c r="F1227" s="60">
        <f>D1227*100/C1227</f>
        <v>2.3459767594825696</v>
      </c>
      <c r="G1227" s="60">
        <f>E1227*100/C1227</f>
        <v>0.8770006577504933</v>
      </c>
      <c r="H1227" s="434"/>
    </row>
    <row r="1228" spans="1:8" customFormat="1" ht="15.75">
      <c r="A1228" s="62"/>
      <c r="B1228" s="56" t="s">
        <v>540</v>
      </c>
      <c r="C1228" s="67">
        <v>8628</v>
      </c>
      <c r="D1228" s="67">
        <v>403</v>
      </c>
      <c r="E1228" s="67">
        <v>168</v>
      </c>
      <c r="F1228" s="60">
        <f t="shared" si="295"/>
        <v>4.6708391284191002</v>
      </c>
      <c r="G1228" s="60">
        <f t="shared" si="296"/>
        <v>1.9471488178025034</v>
      </c>
      <c r="H1228" s="65"/>
    </row>
    <row r="1229" spans="1:8" customFormat="1" ht="15.75">
      <c r="A1229" s="62"/>
      <c r="B1229" s="56" t="s">
        <v>541</v>
      </c>
      <c r="C1229" s="67">
        <v>6044</v>
      </c>
      <c r="D1229" s="67">
        <v>449</v>
      </c>
      <c r="E1229" s="67">
        <v>13</v>
      </c>
      <c r="F1229" s="60">
        <f t="shared" si="295"/>
        <v>7.4288550628722696</v>
      </c>
      <c r="G1229" s="60">
        <f t="shared" si="296"/>
        <v>0.21508934480476505</v>
      </c>
      <c r="H1229" s="65"/>
    </row>
    <row r="1230" spans="1:8" customFormat="1" ht="15.75">
      <c r="A1230" s="62"/>
      <c r="B1230" s="56" t="s">
        <v>542</v>
      </c>
      <c r="C1230" s="67">
        <v>7359</v>
      </c>
      <c r="D1230" s="67">
        <v>507</v>
      </c>
      <c r="E1230" s="67">
        <v>7</v>
      </c>
      <c r="F1230" s="60">
        <f t="shared" si="295"/>
        <v>6.8895230330207911</v>
      </c>
      <c r="G1230" s="60">
        <f t="shared" si="296"/>
        <v>9.5121619785296915E-2</v>
      </c>
      <c r="H1230" s="65"/>
    </row>
    <row r="1231" spans="1:8" customFormat="1" ht="15.75">
      <c r="A1231" s="62"/>
      <c r="B1231" s="56" t="s">
        <v>543</v>
      </c>
      <c r="C1231" s="67">
        <v>8717</v>
      </c>
      <c r="D1231" s="67">
        <v>1583</v>
      </c>
      <c r="E1231" s="67">
        <v>45</v>
      </c>
      <c r="F1231" s="60">
        <f t="shared" si="295"/>
        <v>18.159917402776184</v>
      </c>
      <c r="G1231" s="60">
        <f t="shared" si="296"/>
        <v>0.51623264884708042</v>
      </c>
      <c r="H1231" s="65"/>
    </row>
    <row r="1232" spans="1:8" customFormat="1" ht="15.75">
      <c r="A1232" s="62"/>
      <c r="B1232" s="56" t="s">
        <v>544</v>
      </c>
      <c r="C1232" s="67">
        <v>6499</v>
      </c>
      <c r="D1232" s="67">
        <v>280</v>
      </c>
      <c r="E1232" s="67">
        <v>10</v>
      </c>
      <c r="F1232" s="60">
        <f t="shared" si="295"/>
        <v>4.3083551315587014</v>
      </c>
      <c r="G1232" s="60">
        <f t="shared" si="296"/>
        <v>0.15386982612709649</v>
      </c>
      <c r="H1232" s="65"/>
    </row>
    <row r="1233" spans="1:8" customFormat="1" ht="15.75">
      <c r="A1233" s="62"/>
      <c r="B1233" s="225" t="s">
        <v>545</v>
      </c>
      <c r="C1233" s="216">
        <v>8529</v>
      </c>
      <c r="D1233" s="216">
        <v>1127</v>
      </c>
      <c r="E1233" s="216">
        <v>34</v>
      </c>
      <c r="F1233" s="224">
        <f>D1233/C1233*100</f>
        <v>13.213741353030835</v>
      </c>
      <c r="G1233" s="224">
        <f>E1233/C1233*100</f>
        <v>0.3986399343416579</v>
      </c>
      <c r="H1233" s="434"/>
    </row>
    <row r="1234" spans="1:8" customFormat="1" ht="15.75">
      <c r="A1234" s="62"/>
      <c r="B1234" s="225" t="s">
        <v>546</v>
      </c>
      <c r="C1234" s="216">
        <v>18087</v>
      </c>
      <c r="D1234" s="216">
        <v>4421</v>
      </c>
      <c r="E1234" s="216">
        <v>248</v>
      </c>
      <c r="F1234" s="224">
        <f>D1234/C1234*100</f>
        <v>24.44297008901421</v>
      </c>
      <c r="G1234" s="224">
        <f>E1234/C1234*100</f>
        <v>1.3711505501188699</v>
      </c>
      <c r="H1234" s="434"/>
    </row>
    <row r="1235" spans="1:8" customFormat="1" ht="15.75">
      <c r="A1235" s="62"/>
      <c r="B1235" s="56" t="s">
        <v>562</v>
      </c>
      <c r="C1235" s="67">
        <v>7470</v>
      </c>
      <c r="D1235" s="67">
        <v>790</v>
      </c>
      <c r="E1235" s="67">
        <v>4</v>
      </c>
      <c r="F1235" s="60">
        <f t="shared" si="295"/>
        <v>10.575635876840696</v>
      </c>
      <c r="G1235" s="60">
        <f t="shared" si="296"/>
        <v>5.3547523427041499E-2</v>
      </c>
      <c r="H1235" s="65"/>
    </row>
    <row r="1236" spans="1:8" customFormat="1" ht="15.75">
      <c r="A1236" s="282"/>
      <c r="B1236" s="56" t="s">
        <v>563</v>
      </c>
      <c r="C1236" s="67">
        <v>8226</v>
      </c>
      <c r="D1236" s="67">
        <v>829</v>
      </c>
      <c r="E1236" s="67">
        <v>18</v>
      </c>
      <c r="F1236" s="60">
        <f t="shared" si="295"/>
        <v>10.077802090931193</v>
      </c>
      <c r="G1236" s="60">
        <f t="shared" si="296"/>
        <v>0.21881838074398249</v>
      </c>
      <c r="H1236" s="65"/>
    </row>
    <row r="1237" spans="1:8" customFormat="1" ht="15.75">
      <c r="A1237" s="282"/>
      <c r="B1237" s="225" t="s">
        <v>564</v>
      </c>
      <c r="C1237" s="216">
        <v>11067</v>
      </c>
      <c r="D1237" s="216">
        <v>2343</v>
      </c>
      <c r="E1237" s="216">
        <v>26</v>
      </c>
      <c r="F1237" s="224">
        <f t="shared" ref="F1237:F1238" si="297">D1237/C1237*100</f>
        <v>21.171049064787205</v>
      </c>
      <c r="G1237" s="224">
        <f t="shared" ref="G1237:G1241" si="298">E1237/C1237*100</f>
        <v>0.23493268275051957</v>
      </c>
      <c r="H1237" s="65"/>
    </row>
    <row r="1238" spans="1:8" customFormat="1" ht="15.75">
      <c r="A1238" s="282"/>
      <c r="B1238" s="225" t="s">
        <v>565</v>
      </c>
      <c r="C1238" s="216">
        <v>8229</v>
      </c>
      <c r="D1238" s="216">
        <v>1312</v>
      </c>
      <c r="E1238" s="216">
        <v>18</v>
      </c>
      <c r="F1238" s="224">
        <f t="shared" si="297"/>
        <v>15.94361404787945</v>
      </c>
      <c r="G1238" s="224">
        <f t="shared" si="298"/>
        <v>0.21873860736419978</v>
      </c>
      <c r="H1238" s="65"/>
    </row>
    <row r="1239" spans="1:8" customFormat="1" ht="15.75">
      <c r="A1239" s="282"/>
      <c r="B1239" s="282" t="s">
        <v>440</v>
      </c>
      <c r="C1239" s="216"/>
      <c r="D1239" s="216"/>
      <c r="E1239" s="216"/>
      <c r="F1239" s="224"/>
      <c r="G1239" s="224"/>
      <c r="H1239" s="434"/>
    </row>
    <row r="1240" spans="1:8" customFormat="1" ht="15.75">
      <c r="A1240" s="282"/>
      <c r="B1240" s="440" t="s">
        <v>526</v>
      </c>
      <c r="C1240" s="217">
        <v>438</v>
      </c>
      <c r="D1240" s="217">
        <v>337</v>
      </c>
      <c r="E1240" s="217">
        <v>60</v>
      </c>
      <c r="F1240" s="441">
        <f t="shared" ref="F1240:F1241" si="299">D1240/C1240*100</f>
        <v>76.940639269406404</v>
      </c>
      <c r="G1240" s="224">
        <f t="shared" si="298"/>
        <v>13.698630136986301</v>
      </c>
      <c r="H1240" s="434"/>
    </row>
    <row r="1241" spans="1:8" customFormat="1" ht="15.75">
      <c r="A1241" s="282"/>
      <c r="B1241" s="440" t="s">
        <v>525</v>
      </c>
      <c r="C1241" s="217">
        <v>4850</v>
      </c>
      <c r="D1241" s="217">
        <v>843</v>
      </c>
      <c r="E1241" s="217">
        <v>537</v>
      </c>
      <c r="F1241" s="441">
        <f t="shared" si="299"/>
        <v>17.381443298969071</v>
      </c>
      <c r="G1241" s="224">
        <f t="shared" si="298"/>
        <v>11.072164948453608</v>
      </c>
      <c r="H1241" s="434"/>
    </row>
    <row r="1242" spans="1:8" customFormat="1" ht="15.75">
      <c r="A1242" s="282"/>
      <c r="B1242" s="63"/>
      <c r="C1242" s="64"/>
      <c r="D1242" s="64"/>
      <c r="E1242" s="64"/>
      <c r="F1242" s="65"/>
      <c r="G1242" s="65"/>
      <c r="H1242" s="65"/>
    </row>
    <row r="1243" spans="1:8" customFormat="1" ht="15.75">
      <c r="A1243" s="282"/>
      <c r="B1243" s="63" t="s">
        <v>8</v>
      </c>
      <c r="C1243" s="64">
        <f>SUM(C1224:C1242)</f>
        <v>128632</v>
      </c>
      <c r="D1243" s="64">
        <f>SUM(D1224:D1242)</f>
        <v>19326</v>
      </c>
      <c r="E1243" s="64">
        <f>SUM(E1224:E1242)</f>
        <v>1269</v>
      </c>
      <c r="F1243" s="65">
        <f>D1243*100/C1243</f>
        <v>15.024255239753716</v>
      </c>
      <c r="G1243" s="65">
        <f>E1243*100/C1243</f>
        <v>0.98653523229056528</v>
      </c>
      <c r="H1243" s="431">
        <f>(C1243-139088)*100/139088</f>
        <v>-7.5175428505694235</v>
      </c>
    </row>
    <row r="1244" spans="1:8" customFormat="1" ht="15.75">
      <c r="A1244" s="282"/>
      <c r="B1244" s="63"/>
      <c r="C1244" s="64"/>
      <c r="D1244" s="64"/>
      <c r="E1244" s="64"/>
      <c r="F1244" s="65"/>
      <c r="G1244" s="65"/>
      <c r="H1244" s="65"/>
    </row>
    <row r="1245" spans="1:8" customFormat="1" ht="15.75">
      <c r="A1245" s="282" t="s">
        <v>408</v>
      </c>
      <c r="B1245" s="104" t="s">
        <v>230</v>
      </c>
      <c r="C1245" s="59">
        <v>138128</v>
      </c>
      <c r="D1245" s="59">
        <v>18015</v>
      </c>
      <c r="E1245" s="59">
        <v>4382</v>
      </c>
      <c r="F1245" s="108">
        <f t="shared" ref="F1245" si="300">D1245*100/C1245</f>
        <v>13.042250666048883</v>
      </c>
      <c r="G1245" s="108">
        <f t="shared" ref="G1245" si="301">E1245*100/C1245</f>
        <v>3.172419784547666</v>
      </c>
      <c r="H1245" s="173"/>
    </row>
    <row r="1246" spans="1:8" customFormat="1" ht="15.75">
      <c r="A1246" s="158"/>
      <c r="B1246" s="104" t="s">
        <v>588</v>
      </c>
      <c r="C1246" s="59"/>
      <c r="D1246" s="59"/>
      <c r="E1246" s="59"/>
      <c r="F1246" s="108"/>
      <c r="G1246" s="108"/>
      <c r="H1246" s="173"/>
    </row>
    <row r="1247" spans="1:8" customFormat="1" ht="15.75">
      <c r="A1247" s="158"/>
      <c r="B1247" s="282" t="s">
        <v>441</v>
      </c>
      <c r="C1247" s="61"/>
      <c r="D1247" s="61"/>
      <c r="E1247" s="61"/>
      <c r="F1247" s="108"/>
      <c r="G1247" s="108"/>
      <c r="H1247" s="173"/>
    </row>
    <row r="1248" spans="1:8" customFormat="1" ht="15.75">
      <c r="A1248" s="158"/>
      <c r="B1248" s="56" t="s">
        <v>589</v>
      </c>
      <c r="C1248" s="59">
        <v>4653</v>
      </c>
      <c r="D1248" s="59">
        <v>2404</v>
      </c>
      <c r="E1248" s="59">
        <v>29</v>
      </c>
      <c r="F1248" s="108">
        <f t="shared" ref="F1248" si="302">D1248*100/C1248</f>
        <v>51.665592091124005</v>
      </c>
      <c r="G1248" s="108">
        <f t="shared" ref="G1248" si="303">E1248*100/C1248</f>
        <v>0.62325381474317643</v>
      </c>
      <c r="H1248" s="173"/>
    </row>
    <row r="1249" spans="1:8" customFormat="1" ht="15.75">
      <c r="A1249" s="158"/>
      <c r="B1249" s="56" t="s">
        <v>590</v>
      </c>
      <c r="C1249" s="59">
        <v>4042</v>
      </c>
      <c r="D1249" s="59">
        <v>97</v>
      </c>
      <c r="E1249" s="59">
        <v>9</v>
      </c>
      <c r="F1249" s="108">
        <f t="shared" ref="F1249:F1250" si="304">D1249*100/C1249</f>
        <v>2.3998020781791194</v>
      </c>
      <c r="G1249" s="108">
        <f t="shared" ref="G1249:G1250" si="305">E1249*100/C1249</f>
        <v>0.22266204849084612</v>
      </c>
      <c r="H1249" s="173"/>
    </row>
    <row r="1250" spans="1:8" customFormat="1" ht="15.75">
      <c r="A1250" s="158"/>
      <c r="B1250" s="56" t="s">
        <v>591</v>
      </c>
      <c r="C1250" s="59">
        <v>6788</v>
      </c>
      <c r="D1250" s="59">
        <v>514</v>
      </c>
      <c r="E1250" s="59">
        <v>202</v>
      </c>
      <c r="F1250" s="108">
        <f t="shared" si="304"/>
        <v>7.5721862109605187</v>
      </c>
      <c r="G1250" s="108">
        <f t="shared" si="305"/>
        <v>2.9758397171479083</v>
      </c>
      <c r="H1250" s="173"/>
    </row>
    <row r="1251" spans="1:8" customFormat="1" ht="15.75">
      <c r="A1251" s="158"/>
      <c r="B1251" s="282" t="s">
        <v>283</v>
      </c>
      <c r="C1251" s="59"/>
      <c r="D1251" s="59"/>
      <c r="E1251" s="59"/>
      <c r="F1251" s="108"/>
      <c r="G1251" s="108"/>
      <c r="H1251" s="173"/>
    </row>
    <row r="1252" spans="1:8" customFormat="1" ht="15.75">
      <c r="A1252" s="158"/>
      <c r="B1252" s="439" t="s">
        <v>836</v>
      </c>
      <c r="C1252" s="156">
        <v>14174</v>
      </c>
      <c r="D1252" s="156">
        <v>4385</v>
      </c>
      <c r="E1252" s="156">
        <v>999</v>
      </c>
      <c r="F1252" s="60">
        <f>D1252*100/C1252</f>
        <v>30.936926767320447</v>
      </c>
      <c r="G1252" s="60">
        <f>E1252*100/C1252</f>
        <v>7.0481162692253418</v>
      </c>
      <c r="H1252" s="173"/>
    </row>
    <row r="1253" spans="1:8" customFormat="1" ht="15.75">
      <c r="A1253" s="158"/>
      <c r="B1253" s="439" t="s">
        <v>521</v>
      </c>
      <c r="C1253" s="156">
        <v>11561</v>
      </c>
      <c r="D1253" s="156">
        <v>4930</v>
      </c>
      <c r="E1253" s="156">
        <v>850</v>
      </c>
      <c r="F1253" s="60">
        <f t="shared" ref="F1253" si="306">D1253*100/C1253</f>
        <v>42.643369950696304</v>
      </c>
      <c r="G1253" s="60">
        <f t="shared" ref="G1253" si="307">E1253*100/C1253</f>
        <v>7.3523051639131562</v>
      </c>
      <c r="H1253" s="173"/>
    </row>
    <row r="1254" spans="1:8" customFormat="1" ht="15.75">
      <c r="A1254" s="158"/>
      <c r="B1254" s="104"/>
      <c r="C1254" s="59"/>
      <c r="D1254" s="59"/>
      <c r="E1254" s="59"/>
      <c r="F1254" s="108"/>
      <c r="G1254" s="108"/>
      <c r="H1254" s="173"/>
    </row>
    <row r="1255" spans="1:8" customFormat="1" ht="15.75">
      <c r="A1255" s="158"/>
      <c r="B1255" s="63" t="s">
        <v>8</v>
      </c>
      <c r="C1255" s="64">
        <f>SUM(C1245:C1253)</f>
        <v>179346</v>
      </c>
      <c r="D1255" s="64">
        <f t="shared" ref="D1255:E1255" si="308">SUM(D1245:D1253)</f>
        <v>30345</v>
      </c>
      <c r="E1255" s="64">
        <f t="shared" si="308"/>
        <v>6471</v>
      </c>
      <c r="F1255" s="65">
        <f>D1255*100/C1255</f>
        <v>16.919808638051588</v>
      </c>
      <c r="G1255" s="65">
        <f>E1255*100/C1255</f>
        <v>3.6081094643872738</v>
      </c>
      <c r="H1255" s="431">
        <f>(C1255-139088)*100/139088</f>
        <v>28.944265500977799</v>
      </c>
    </row>
    <row r="1256" spans="1:8" customFormat="1" ht="15.75">
      <c r="A1256" s="282"/>
      <c r="B1256" s="63"/>
      <c r="C1256" s="64"/>
      <c r="D1256" s="64"/>
      <c r="E1256" s="64"/>
      <c r="F1256" s="65"/>
      <c r="G1256" s="65"/>
      <c r="H1256" s="65"/>
    </row>
    <row r="1257" spans="1:8" customFormat="1" ht="15.75">
      <c r="A1257" s="157" t="s">
        <v>409</v>
      </c>
      <c r="B1257" s="104" t="s">
        <v>227</v>
      </c>
      <c r="C1257" s="59">
        <v>24195</v>
      </c>
      <c r="D1257" s="59">
        <v>12733</v>
      </c>
      <c r="E1257" s="59">
        <v>1237</v>
      </c>
      <c r="F1257" s="60">
        <f t="shared" ref="F1257:F1258" si="309">D1257*100/C1257</f>
        <v>52.626575738789008</v>
      </c>
      <c r="G1257" s="60">
        <f t="shared" ref="G1257:G1258" si="310">E1257*100/C1257</f>
        <v>5.1126265757387888</v>
      </c>
      <c r="H1257" s="65"/>
    </row>
    <row r="1258" spans="1:8" customFormat="1" ht="15.75">
      <c r="A1258" s="158"/>
      <c r="B1258" s="104" t="s">
        <v>285</v>
      </c>
      <c r="C1258" s="59">
        <v>77402</v>
      </c>
      <c r="D1258" s="59">
        <v>30185</v>
      </c>
      <c r="E1258" s="59">
        <v>2743</v>
      </c>
      <c r="F1258" s="60">
        <f t="shared" si="309"/>
        <v>38.997700317821248</v>
      </c>
      <c r="G1258" s="60">
        <f t="shared" si="310"/>
        <v>3.5438360765871684</v>
      </c>
      <c r="H1258" s="65"/>
    </row>
    <row r="1259" spans="1:8" customFormat="1" ht="15.75">
      <c r="A1259" s="282"/>
      <c r="B1259" s="104" t="s">
        <v>837</v>
      </c>
      <c r="C1259" s="59"/>
      <c r="D1259" s="59"/>
      <c r="E1259" s="59"/>
      <c r="F1259" s="60"/>
      <c r="G1259" s="60"/>
      <c r="H1259" s="65"/>
    </row>
    <row r="1260" spans="1:8" customFormat="1" ht="15.75">
      <c r="A1260" s="282"/>
      <c r="B1260" s="282" t="s">
        <v>440</v>
      </c>
      <c r="C1260" s="223"/>
      <c r="D1260" s="223"/>
      <c r="E1260" s="216"/>
      <c r="F1260" s="60"/>
      <c r="G1260" s="60"/>
      <c r="H1260" s="65"/>
    </row>
    <row r="1261" spans="1:8" customFormat="1" ht="15.75">
      <c r="A1261" s="282"/>
      <c r="B1261" s="141" t="s">
        <v>527</v>
      </c>
      <c r="C1261" s="217">
        <v>5691</v>
      </c>
      <c r="D1261" s="67">
        <v>2738</v>
      </c>
      <c r="E1261" s="67">
        <v>33</v>
      </c>
      <c r="F1261" s="60">
        <f t="shared" ref="F1261" si="311">D1261*100/C1261</f>
        <v>48.111052539096818</v>
      </c>
      <c r="G1261" s="60">
        <f t="shared" ref="G1261" si="312">E1261*100/C1261</f>
        <v>0.5798629414865577</v>
      </c>
      <c r="H1261" s="65"/>
    </row>
    <row r="1262" spans="1:8" customFormat="1" ht="15.75">
      <c r="A1262" s="282"/>
      <c r="B1262" s="63"/>
      <c r="C1262" s="64"/>
      <c r="D1262" s="64"/>
      <c r="E1262" s="64"/>
      <c r="F1262" s="65"/>
      <c r="G1262" s="65"/>
      <c r="H1262" s="65"/>
    </row>
    <row r="1263" spans="1:8" customFormat="1" ht="15.75">
      <c r="A1263" s="282"/>
      <c r="B1263" s="63" t="s">
        <v>8</v>
      </c>
      <c r="C1263" s="64">
        <f>SUM(C1257:C1262)</f>
        <v>107288</v>
      </c>
      <c r="D1263" s="64">
        <f>SUM(D1257:D1262)</f>
        <v>45656</v>
      </c>
      <c r="E1263" s="64">
        <f>SUM(E1257:E1262)</f>
        <v>4013</v>
      </c>
      <c r="F1263" s="65">
        <f>D1263*100/C1263</f>
        <v>42.554619342330923</v>
      </c>
      <c r="G1263" s="65">
        <f>E1263*100/C1263</f>
        <v>3.7403996719111179</v>
      </c>
      <c r="H1263" s="431">
        <f>(C1263-139088)*100/139088</f>
        <v>-22.863223283101345</v>
      </c>
    </row>
    <row r="1264" spans="1:8" customFormat="1" ht="15.75">
      <c r="A1264" s="282"/>
      <c r="B1264" s="63"/>
      <c r="C1264" s="64"/>
      <c r="D1264" s="64"/>
      <c r="E1264" s="64"/>
      <c r="F1264" s="65"/>
      <c r="G1264" s="65"/>
      <c r="H1264" s="65"/>
    </row>
    <row r="1265" spans="1:8" customFormat="1" ht="15.75">
      <c r="A1265" s="62" t="s">
        <v>430</v>
      </c>
      <c r="B1265" s="104" t="s">
        <v>223</v>
      </c>
      <c r="C1265" s="59">
        <v>76203</v>
      </c>
      <c r="D1265" s="59">
        <v>21213</v>
      </c>
      <c r="E1265" s="59">
        <v>2289</v>
      </c>
      <c r="F1265" s="60">
        <f t="shared" ref="F1265" si="313">D1265*100/C1265</f>
        <v>27.837486713121532</v>
      </c>
      <c r="G1265" s="60">
        <f t="shared" ref="G1265" si="314">E1265*100/C1265</f>
        <v>3.0038187472934137</v>
      </c>
      <c r="H1265" s="173"/>
    </row>
    <row r="1266" spans="1:8" customFormat="1" ht="15.75">
      <c r="A1266" s="62"/>
      <c r="B1266" s="104" t="s">
        <v>221</v>
      </c>
      <c r="C1266" s="156">
        <v>15637</v>
      </c>
      <c r="D1266" s="156">
        <v>5736</v>
      </c>
      <c r="E1266" s="156">
        <v>15</v>
      </c>
      <c r="F1266" s="60">
        <f>D1266*100/C1266</f>
        <v>36.682228048858477</v>
      </c>
      <c r="G1266" s="60">
        <f>E1266*100/C1266</f>
        <v>9.5926328579650832E-2</v>
      </c>
      <c r="H1266" s="173"/>
    </row>
    <row r="1267" spans="1:8" customFormat="1" ht="15.75">
      <c r="A1267" s="62"/>
      <c r="B1267" s="104" t="s">
        <v>270</v>
      </c>
      <c r="C1267" s="59">
        <v>35545</v>
      </c>
      <c r="D1267" s="59">
        <v>12911</v>
      </c>
      <c r="E1267" s="59">
        <v>230</v>
      </c>
      <c r="F1267" s="60">
        <f>D1267*100/C1267</f>
        <v>36.322970881980588</v>
      </c>
      <c r="G1267" s="60">
        <f>E1267*100/C1267</f>
        <v>0.64706709804473206</v>
      </c>
      <c r="H1267" s="173"/>
    </row>
    <row r="1268" spans="1:8" customFormat="1" ht="15.75">
      <c r="A1268" s="158"/>
      <c r="B1268" s="61"/>
      <c r="C1268" s="61"/>
      <c r="D1268" s="61"/>
      <c r="E1268" s="61"/>
      <c r="F1268" s="61"/>
      <c r="G1268" s="61"/>
      <c r="H1268" s="173"/>
    </row>
    <row r="1269" spans="1:8" customFormat="1" ht="15.75">
      <c r="A1269" s="158"/>
      <c r="B1269" s="63" t="s">
        <v>8</v>
      </c>
      <c r="C1269" s="64">
        <f>SUM(C1265:C1267)</f>
        <v>127385</v>
      </c>
      <c r="D1269" s="64">
        <f t="shared" ref="D1269:E1269" si="315">SUM(D1265:D1267)</f>
        <v>39860</v>
      </c>
      <c r="E1269" s="64">
        <f t="shared" si="315"/>
        <v>2534</v>
      </c>
      <c r="F1269" s="65">
        <f>D1269*100/C1269</f>
        <v>31.290968324371001</v>
      </c>
      <c r="G1269" s="65">
        <f>E1269*100/C1269</f>
        <v>1.9892452015543431</v>
      </c>
      <c r="H1269" s="431">
        <f>(C1269-139088)*100/139088</f>
        <v>-8.4140975497526753</v>
      </c>
    </row>
    <row r="1270" spans="1:8" customFormat="1" ht="15.75">
      <c r="A1270" s="158"/>
      <c r="B1270" s="63"/>
      <c r="C1270" s="64"/>
      <c r="D1270" s="64"/>
      <c r="E1270" s="64"/>
      <c r="F1270" s="65"/>
      <c r="G1270" s="65"/>
      <c r="H1270" s="65"/>
    </row>
    <row r="1271" spans="1:8" customFormat="1" ht="15.75">
      <c r="A1271" s="157" t="s">
        <v>639</v>
      </c>
      <c r="B1271" s="104" t="s">
        <v>220</v>
      </c>
      <c r="C1271" s="67">
        <v>70359</v>
      </c>
      <c r="D1271" s="67">
        <v>20692</v>
      </c>
      <c r="E1271" s="67">
        <v>283</v>
      </c>
      <c r="F1271" s="60">
        <f t="shared" ref="F1271:F1272" si="316">D1271*100/C1271</f>
        <v>29.409172955840759</v>
      </c>
      <c r="G1271" s="60">
        <f t="shared" ref="G1271:G1272" si="317">E1271*100/C1271</f>
        <v>0.40222288548728663</v>
      </c>
      <c r="H1271" s="173"/>
    </row>
    <row r="1272" spans="1:8" customFormat="1" ht="15.75">
      <c r="A1272" s="158"/>
      <c r="B1272" s="104" t="s">
        <v>222</v>
      </c>
      <c r="C1272" s="156">
        <v>15137</v>
      </c>
      <c r="D1272" s="156">
        <v>2032</v>
      </c>
      <c r="E1272" s="156">
        <v>293</v>
      </c>
      <c r="F1272" s="60">
        <f t="shared" si="316"/>
        <v>13.424060249719231</v>
      </c>
      <c r="G1272" s="60">
        <f t="shared" si="317"/>
        <v>1.9356543568738851</v>
      </c>
      <c r="H1272" s="173"/>
    </row>
    <row r="1273" spans="1:8" customFormat="1" ht="15.75">
      <c r="A1273" s="158"/>
      <c r="B1273" s="104" t="s">
        <v>224</v>
      </c>
      <c r="C1273" s="59">
        <v>19858</v>
      </c>
      <c r="D1273" s="59">
        <v>3838</v>
      </c>
      <c r="E1273" s="59">
        <v>1369</v>
      </c>
      <c r="F1273" s="60">
        <f>D1273*100/C1273</f>
        <v>19.327223285325815</v>
      </c>
      <c r="G1273" s="60">
        <f>E1273*100/C1273</f>
        <v>6.8939470238694733</v>
      </c>
      <c r="H1273" s="173"/>
    </row>
    <row r="1274" spans="1:8" customFormat="1" ht="15.75">
      <c r="A1274" s="158"/>
      <c r="B1274" s="104" t="s">
        <v>225</v>
      </c>
      <c r="C1274" s="59">
        <v>17707</v>
      </c>
      <c r="D1274" s="59">
        <v>984</v>
      </c>
      <c r="E1274" s="59">
        <v>317</v>
      </c>
      <c r="F1274" s="60">
        <f>D1274*100/C1274</f>
        <v>5.5571243011238494</v>
      </c>
      <c r="G1274" s="60">
        <f>E1274*100/C1274</f>
        <v>1.7902524425368498</v>
      </c>
      <c r="H1274" s="173"/>
    </row>
    <row r="1275" spans="1:8" customFormat="1" ht="15.75">
      <c r="A1275" s="158"/>
      <c r="B1275" s="104"/>
      <c r="C1275" s="59"/>
      <c r="D1275" s="59"/>
      <c r="E1275" s="59"/>
      <c r="F1275" s="60"/>
      <c r="G1275" s="60"/>
      <c r="H1275" s="173"/>
    </row>
    <row r="1276" spans="1:8" customFormat="1" ht="15.75">
      <c r="A1276" s="158"/>
      <c r="B1276" s="63" t="s">
        <v>8</v>
      </c>
      <c r="C1276" s="64">
        <f>SUM(C1271:C1274)</f>
        <v>123061</v>
      </c>
      <c r="D1276" s="64">
        <f t="shared" ref="D1276:E1276" si="318">SUM(D1271:D1274)</f>
        <v>27546</v>
      </c>
      <c r="E1276" s="64">
        <f t="shared" si="318"/>
        <v>2262</v>
      </c>
      <c r="F1276" s="65">
        <f>D1276*100/C1276</f>
        <v>22.384020932708168</v>
      </c>
      <c r="G1276" s="65">
        <f>E1276*100/C1276</f>
        <v>1.8381128058442562</v>
      </c>
      <c r="H1276" s="431">
        <f>(C1276-139088)*100/139088</f>
        <v>-11.522920740825953</v>
      </c>
    </row>
    <row r="1277" spans="1:8" customFormat="1" ht="15.75">
      <c r="A1277" s="158"/>
      <c r="B1277" s="63"/>
      <c r="C1277" s="64"/>
      <c r="D1277" s="64"/>
      <c r="E1277" s="64"/>
      <c r="F1277" s="434"/>
      <c r="G1277" s="434"/>
      <c r="H1277" s="434"/>
    </row>
    <row r="1278" spans="1:8" ht="15.75">
      <c r="A1278" s="155"/>
      <c r="B1278" s="176"/>
      <c r="C1278" s="170" t="s">
        <v>119</v>
      </c>
      <c r="D1278" s="169"/>
      <c r="E1278" s="169"/>
      <c r="F1278" s="169"/>
      <c r="G1278" s="169"/>
      <c r="H1278" s="171"/>
    </row>
    <row r="1279" spans="1:8">
      <c r="A1279" s="77"/>
      <c r="B1279" s="238"/>
      <c r="C1279" s="68"/>
      <c r="D1279" s="94" t="s">
        <v>19</v>
      </c>
      <c r="E1279" s="283"/>
      <c r="F1279" s="283"/>
      <c r="G1279" s="283"/>
      <c r="H1279" s="88"/>
    </row>
    <row r="1280" spans="1:8">
      <c r="A1280" s="76" t="s">
        <v>85</v>
      </c>
      <c r="B1280" s="95"/>
      <c r="C1280" s="68"/>
      <c r="D1280" s="78"/>
      <c r="E1280" s="56"/>
      <c r="F1280" s="138" t="s">
        <v>5</v>
      </c>
      <c r="G1280" s="138" t="s">
        <v>1</v>
      </c>
      <c r="H1280" s="139" t="s">
        <v>2</v>
      </c>
    </row>
    <row r="1281" spans="1:8">
      <c r="A1281" s="96" t="s">
        <v>20</v>
      </c>
      <c r="B1281" s="97">
        <v>642415</v>
      </c>
      <c r="C1281" s="68"/>
      <c r="D1281" s="596" t="s">
        <v>22</v>
      </c>
      <c r="E1281" s="597"/>
      <c r="F1281" s="112">
        <v>4</v>
      </c>
      <c r="G1281" s="112">
        <v>0</v>
      </c>
      <c r="H1281" s="83">
        <v>0</v>
      </c>
    </row>
    <row r="1282" spans="1:8">
      <c r="A1282" s="96" t="s">
        <v>21</v>
      </c>
      <c r="B1282" s="97">
        <v>48157</v>
      </c>
      <c r="C1282" s="56"/>
      <c r="D1282" s="596" t="s">
        <v>24</v>
      </c>
      <c r="E1282" s="597"/>
      <c r="F1282" s="112">
        <v>5</v>
      </c>
      <c r="G1282" s="112">
        <v>0</v>
      </c>
      <c r="H1282" s="83">
        <v>2</v>
      </c>
    </row>
    <row r="1283" spans="1:8">
      <c r="A1283" s="96" t="s">
        <v>23</v>
      </c>
      <c r="B1283" s="97">
        <v>232815</v>
      </c>
      <c r="C1283" s="56"/>
      <c r="D1283" s="68"/>
      <c r="E1283" s="68"/>
      <c r="F1283" s="113"/>
      <c r="G1283" s="113"/>
      <c r="H1283" s="114"/>
    </row>
    <row r="1284" spans="1:8">
      <c r="A1284" s="70"/>
      <c r="B1284" s="98"/>
      <c r="C1284" s="56"/>
      <c r="D1284" s="68"/>
      <c r="E1284" s="56"/>
      <c r="F1284" s="71"/>
      <c r="G1284" s="71"/>
      <c r="H1284" s="114"/>
    </row>
    <row r="1285" spans="1:8">
      <c r="A1285" s="81" t="s">
        <v>25</v>
      </c>
      <c r="B1285" s="99">
        <f>B1281/5</f>
        <v>128483</v>
      </c>
      <c r="C1285" s="68"/>
      <c r="D1285" s="68"/>
      <c r="E1285" s="68"/>
      <c r="F1285" s="113"/>
      <c r="G1285" s="113"/>
      <c r="H1285" s="114"/>
    </row>
    <row r="1286" spans="1:8" ht="15.75">
      <c r="A1286" s="182" t="s">
        <v>290</v>
      </c>
      <c r="B1286" s="119" t="s">
        <v>369</v>
      </c>
      <c r="C1286" s="56"/>
      <c r="D1286" s="56"/>
      <c r="E1286" s="56"/>
      <c r="F1286" s="71"/>
      <c r="G1286" s="71"/>
      <c r="H1286" s="72"/>
    </row>
    <row r="1287" spans="1:8" ht="15.75">
      <c r="A1287" s="70"/>
      <c r="B1287" s="56"/>
      <c r="C1287" s="56"/>
      <c r="D1287" s="56"/>
      <c r="E1287" s="56"/>
      <c r="F1287" s="71"/>
      <c r="G1287" s="71"/>
      <c r="H1287" s="72"/>
    </row>
    <row r="1288" spans="1:8">
      <c r="A1288" s="591" t="s">
        <v>26</v>
      </c>
      <c r="B1288" s="179"/>
      <c r="C1288" s="586" t="s">
        <v>79</v>
      </c>
      <c r="D1288" s="586"/>
      <c r="E1288" s="586"/>
      <c r="F1288" s="587" t="s">
        <v>86</v>
      </c>
      <c r="G1288" s="588" t="s">
        <v>87</v>
      </c>
      <c r="H1288" s="581" t="s">
        <v>28</v>
      </c>
    </row>
    <row r="1289" spans="1:8">
      <c r="A1289" s="591"/>
      <c r="B1289" s="180" t="s">
        <v>29</v>
      </c>
      <c r="C1289" s="179" t="s">
        <v>5</v>
      </c>
      <c r="D1289" s="179" t="s">
        <v>30</v>
      </c>
      <c r="E1289" s="179" t="s">
        <v>31</v>
      </c>
      <c r="F1289" s="587"/>
      <c r="G1289" s="588"/>
      <c r="H1289" s="581"/>
    </row>
    <row r="1290" spans="1:8">
      <c r="A1290" s="158"/>
      <c r="B1290" s="107"/>
      <c r="C1290" s="59"/>
      <c r="D1290" s="59"/>
      <c r="E1290" s="59"/>
      <c r="F1290" s="122"/>
      <c r="G1290" s="108"/>
      <c r="H1290" s="269"/>
    </row>
    <row r="1291" spans="1:8" ht="15.75">
      <c r="A1291" s="62" t="s">
        <v>849</v>
      </c>
      <c r="B1291" s="56" t="s">
        <v>104</v>
      </c>
      <c r="C1291" s="67">
        <v>40842</v>
      </c>
      <c r="D1291" s="67">
        <v>2501</v>
      </c>
      <c r="E1291" s="67">
        <v>4039</v>
      </c>
      <c r="F1291" s="60">
        <f>D1291*100/C1291</f>
        <v>6.1235982566965381</v>
      </c>
      <c r="G1291" s="60">
        <f>E1291*100/C1291</f>
        <v>9.8893296116742562</v>
      </c>
      <c r="H1291" s="65"/>
    </row>
    <row r="1292" spans="1:8" ht="15.75">
      <c r="A1292" s="56"/>
      <c r="B1292" s="56" t="s">
        <v>629</v>
      </c>
      <c r="C1292" s="67">
        <v>48849</v>
      </c>
      <c r="D1292" s="67">
        <v>6601</v>
      </c>
      <c r="E1292" s="67">
        <v>21740</v>
      </c>
      <c r="F1292" s="60">
        <f t="shared" ref="F1292:F1293" si="319">D1292*100/C1292</f>
        <v>13.513070891932282</v>
      </c>
      <c r="G1292" s="60">
        <f t="shared" ref="G1292:G1293" si="320">E1292*100/C1292</f>
        <v>44.504493438964971</v>
      </c>
      <c r="H1292" s="65"/>
    </row>
    <row r="1293" spans="1:8" ht="15.75">
      <c r="A1293" s="56"/>
      <c r="B1293" s="56" t="s">
        <v>202</v>
      </c>
      <c r="C1293" s="67">
        <v>23818</v>
      </c>
      <c r="D1293" s="67">
        <v>2121</v>
      </c>
      <c r="E1293" s="67">
        <v>9810</v>
      </c>
      <c r="F1293" s="60">
        <f t="shared" si="319"/>
        <v>8.905029809387857</v>
      </c>
      <c r="G1293" s="60">
        <f t="shared" si="320"/>
        <v>41.187337307918384</v>
      </c>
      <c r="H1293" s="65"/>
    </row>
    <row r="1294" spans="1:8" ht="15.75">
      <c r="A1294" s="56"/>
      <c r="B1294" s="56" t="s">
        <v>276</v>
      </c>
      <c r="C1294" s="67">
        <v>9692</v>
      </c>
      <c r="D1294" s="67">
        <v>1361</v>
      </c>
      <c r="E1294" s="67">
        <v>733</v>
      </c>
      <c r="F1294" s="60">
        <f>D1294*100/C1294</f>
        <v>14.04250928600908</v>
      </c>
      <c r="G1294" s="60">
        <f>E1294*100/C1294</f>
        <v>7.5629385059843166</v>
      </c>
      <c r="H1294" s="65"/>
    </row>
    <row r="1295" spans="1:8" ht="15.75">
      <c r="A1295" s="56"/>
      <c r="B1295" s="56"/>
      <c r="C1295" s="67"/>
      <c r="D1295" s="67"/>
      <c r="E1295" s="67"/>
      <c r="F1295" s="60"/>
      <c r="G1295" s="60"/>
      <c r="H1295" s="434"/>
    </row>
    <row r="1296" spans="1:8" ht="15.75">
      <c r="A1296" s="56"/>
      <c r="B1296" s="63" t="s">
        <v>8</v>
      </c>
      <c r="C1296" s="64">
        <f>SUM(C1291:C1294)</f>
        <v>123201</v>
      </c>
      <c r="D1296" s="64">
        <f t="shared" ref="D1296:E1296" si="321">SUM(D1291:D1294)</f>
        <v>12584</v>
      </c>
      <c r="E1296" s="64">
        <f t="shared" si="321"/>
        <v>36322</v>
      </c>
      <c r="F1296" s="65">
        <f>D1296*100/C1296</f>
        <v>10.214202806795399</v>
      </c>
      <c r="G1296" s="65">
        <f>E1296*100/C1296</f>
        <v>29.481903555977631</v>
      </c>
      <c r="H1296" s="65">
        <f>(C1296-128483)*100/128483</f>
        <v>-4.1110497108566895</v>
      </c>
    </row>
    <row r="1297" spans="1:8" ht="15.75">
      <c r="A1297" s="62"/>
      <c r="B1297" s="56"/>
      <c r="C1297" s="67"/>
      <c r="D1297" s="67"/>
      <c r="E1297" s="67"/>
      <c r="F1297" s="67"/>
      <c r="G1297" s="67"/>
      <c r="H1297" s="67"/>
    </row>
    <row r="1298" spans="1:8" ht="15.75">
      <c r="A1298" s="62" t="s">
        <v>410</v>
      </c>
      <c r="B1298" s="56" t="s">
        <v>275</v>
      </c>
      <c r="C1298" s="67">
        <v>15384</v>
      </c>
      <c r="D1298" s="67">
        <v>4294</v>
      </c>
      <c r="E1298" s="67">
        <v>7987</v>
      </c>
      <c r="F1298" s="60">
        <f t="shared" ref="F1298:F1300" si="322">D1298*100/C1298</f>
        <v>27.912116484659386</v>
      </c>
      <c r="G1298" s="60">
        <f t="shared" ref="G1298:G1300" si="323">E1298*100/C1298</f>
        <v>51.917576703068121</v>
      </c>
      <c r="H1298" s="65"/>
    </row>
    <row r="1299" spans="1:8" ht="15.75">
      <c r="A1299" s="56"/>
      <c r="B1299" s="56" t="s">
        <v>200</v>
      </c>
      <c r="C1299" s="67">
        <v>18740</v>
      </c>
      <c r="D1299" s="67">
        <v>3544</v>
      </c>
      <c r="E1299" s="67">
        <v>440</v>
      </c>
      <c r="F1299" s="60">
        <f t="shared" si="322"/>
        <v>18.911419423692635</v>
      </c>
      <c r="G1299" s="60">
        <f t="shared" si="323"/>
        <v>2.3479188900747063</v>
      </c>
      <c r="H1299" s="65"/>
    </row>
    <row r="1300" spans="1:8" ht="15.75">
      <c r="A1300" s="56"/>
      <c r="B1300" s="56" t="s">
        <v>604</v>
      </c>
      <c r="C1300" s="67">
        <v>72702</v>
      </c>
      <c r="D1300" s="67">
        <v>18469</v>
      </c>
      <c r="E1300" s="67">
        <v>9942</v>
      </c>
      <c r="F1300" s="60">
        <f t="shared" si="322"/>
        <v>25.403702786718384</v>
      </c>
      <c r="G1300" s="60">
        <f t="shared" si="323"/>
        <v>13.675002063216969</v>
      </c>
      <c r="H1300" s="65"/>
    </row>
    <row r="1301" spans="1:8" ht="15.75">
      <c r="A1301" s="56"/>
      <c r="B1301" s="56"/>
      <c r="C1301" s="67"/>
      <c r="D1301" s="67"/>
      <c r="E1301" s="67"/>
      <c r="F1301" s="69"/>
      <c r="G1301" s="69"/>
      <c r="H1301" s="65"/>
    </row>
    <row r="1302" spans="1:8" ht="15.75">
      <c r="A1302" s="56"/>
      <c r="B1302" s="63" t="s">
        <v>8</v>
      </c>
      <c r="C1302" s="64">
        <f>SUM(C1298:C1300)</f>
        <v>106826</v>
      </c>
      <c r="D1302" s="64">
        <f>SUM(D1298:D1300)</f>
        <v>26307</v>
      </c>
      <c r="E1302" s="64">
        <f>SUM(E1298:E1300)</f>
        <v>18369</v>
      </c>
      <c r="F1302" s="65">
        <f>D1302*100/C1302</f>
        <v>24.626027371613652</v>
      </c>
      <c r="G1302" s="65">
        <f>E1302*100/C1302</f>
        <v>17.195252092187296</v>
      </c>
      <c r="H1302" s="65">
        <f>(C1302-128483)*100/128483</f>
        <v>-16.855926464979802</v>
      </c>
    </row>
    <row r="1303" spans="1:8" ht="15.75">
      <c r="A1303" s="56"/>
      <c r="B1303" s="63"/>
      <c r="C1303" s="64"/>
      <c r="D1303" s="64"/>
      <c r="E1303" s="64"/>
      <c r="F1303" s="65"/>
      <c r="G1303" s="65"/>
      <c r="H1303" s="65"/>
    </row>
    <row r="1304" spans="1:8" ht="15.75">
      <c r="A1304" s="62" t="s">
        <v>619</v>
      </c>
      <c r="B1304" s="174" t="s">
        <v>321</v>
      </c>
      <c r="H1304" s="65"/>
    </row>
    <row r="1305" spans="1:8" ht="15.75">
      <c r="A1305" s="62"/>
      <c r="B1305" s="93" t="s">
        <v>322</v>
      </c>
      <c r="C1305" s="67">
        <v>130409</v>
      </c>
      <c r="D1305" s="67">
        <v>8361</v>
      </c>
      <c r="E1305" s="67">
        <v>46297</v>
      </c>
      <c r="F1305" s="60">
        <f t="shared" ref="F1305" si="324">D1305*100/C1305</f>
        <v>6.4113673136056564</v>
      </c>
      <c r="G1305" s="60">
        <f t="shared" ref="G1305" si="325">E1305*100/C1305</f>
        <v>35.501384106925137</v>
      </c>
      <c r="H1305" s="65"/>
    </row>
    <row r="1306" spans="1:8" ht="15.75">
      <c r="A1306" s="62"/>
      <c r="B1306" s="56" t="s">
        <v>635</v>
      </c>
      <c r="C1306" s="67"/>
      <c r="D1306" s="67"/>
      <c r="E1306" s="67"/>
      <c r="F1306" s="69"/>
      <c r="G1306" s="69"/>
      <c r="H1306" s="65"/>
    </row>
    <row r="1307" spans="1:8" ht="15.75">
      <c r="A1307" s="62"/>
      <c r="B1307" s="56" t="s">
        <v>838</v>
      </c>
      <c r="H1307" s="65"/>
    </row>
    <row r="1308" spans="1:8" ht="15.75">
      <c r="A1308" s="62"/>
      <c r="B1308" s="56"/>
      <c r="C1308" s="67"/>
      <c r="D1308" s="67"/>
      <c r="E1308" s="67"/>
      <c r="F1308" s="69"/>
      <c r="G1308" s="69"/>
      <c r="H1308" s="457"/>
    </row>
    <row r="1309" spans="1:8" ht="15.75">
      <c r="A1309" s="62"/>
      <c r="B1309" s="63" t="s">
        <v>8</v>
      </c>
      <c r="C1309" s="64">
        <f>SUM(C1305:C1307)</f>
        <v>130409</v>
      </c>
      <c r="D1309" s="64">
        <f t="shared" ref="D1309:E1309" si="326">SUM(D1305:D1307)</f>
        <v>8361</v>
      </c>
      <c r="E1309" s="64">
        <f t="shared" si="326"/>
        <v>46297</v>
      </c>
      <c r="F1309" s="65">
        <f>D1309*100/C1309</f>
        <v>6.4113673136056564</v>
      </c>
      <c r="G1309" s="65">
        <f>E1309*100/C1309</f>
        <v>35.501384106925137</v>
      </c>
      <c r="H1309" s="65">
        <f>(C1309-128483)*100/128483</f>
        <v>1.4990310002101446</v>
      </c>
    </row>
    <row r="1310" spans="1:8" ht="15.75">
      <c r="H1310" s="65"/>
    </row>
    <row r="1311" spans="1:8" ht="15.75">
      <c r="A1311" s="62" t="s">
        <v>636</v>
      </c>
      <c r="B1311" s="56" t="s">
        <v>199</v>
      </c>
      <c r="C1311" s="67">
        <v>95106</v>
      </c>
      <c r="D1311" s="67">
        <v>578</v>
      </c>
      <c r="E1311" s="67">
        <v>52120</v>
      </c>
      <c r="F1311" s="60">
        <f t="shared" ref="F1311" si="327">D1311*100/C1311</f>
        <v>0.60774293945702684</v>
      </c>
      <c r="G1311" s="60">
        <f t="shared" ref="G1311" si="328">E1311*100/C1311</f>
        <v>54.802010388408725</v>
      </c>
      <c r="H1311" s="65"/>
    </row>
    <row r="1312" spans="1:8" ht="15.75">
      <c r="A1312" s="62"/>
      <c r="B1312" s="56" t="s">
        <v>201</v>
      </c>
      <c r="C1312" s="67">
        <v>27944</v>
      </c>
      <c r="D1312" s="67">
        <v>320</v>
      </c>
      <c r="E1312" s="67">
        <v>17961</v>
      </c>
      <c r="F1312" s="60">
        <f>D1312*100/C1312</f>
        <v>1.1451474377326081</v>
      </c>
      <c r="G1312" s="60">
        <f>E1312*100/C1312</f>
        <v>64.274978528485548</v>
      </c>
      <c r="H1312" s="65"/>
    </row>
    <row r="1313" spans="1:8" ht="15.75">
      <c r="A1313" s="62"/>
      <c r="B1313" s="56"/>
      <c r="C1313" s="67"/>
      <c r="D1313" s="67"/>
      <c r="E1313" s="67"/>
      <c r="F1313" s="60"/>
      <c r="G1313" s="60"/>
      <c r="H1313" s="65"/>
    </row>
    <row r="1314" spans="1:8" ht="15.75">
      <c r="A1314" s="62"/>
      <c r="B1314" s="63" t="s">
        <v>8</v>
      </c>
      <c r="C1314" s="64">
        <f>SUM(C1310:C1312)</f>
        <v>123050</v>
      </c>
      <c r="D1314" s="64">
        <f t="shared" ref="D1314:E1314" si="329">SUM(D1310:D1312)</f>
        <v>898</v>
      </c>
      <c r="E1314" s="64">
        <f t="shared" si="329"/>
        <v>70081</v>
      </c>
      <c r="F1314" s="65">
        <f>D1314*100/C1314</f>
        <v>0.72978464039008528</v>
      </c>
      <c r="G1314" s="65">
        <f>E1314*100/C1314</f>
        <v>56.953271028037385</v>
      </c>
      <c r="H1314" s="65">
        <f>(C1314-128483)*100/128483</f>
        <v>-4.2285749865740989</v>
      </c>
    </row>
    <row r="1315" spans="1:8" ht="15.75">
      <c r="A1315" s="62"/>
      <c r="B1315" s="63"/>
      <c r="C1315" s="64"/>
      <c r="D1315" s="64"/>
      <c r="E1315" s="64"/>
      <c r="F1315" s="65"/>
      <c r="G1315" s="65"/>
      <c r="H1315" s="65"/>
    </row>
    <row r="1316" spans="1:8" ht="15.75">
      <c r="A1316" s="62" t="s">
        <v>848</v>
      </c>
      <c r="B1316" s="56" t="s">
        <v>839</v>
      </c>
      <c r="C1316" s="67">
        <v>67773</v>
      </c>
      <c r="D1316" s="67">
        <v>0</v>
      </c>
      <c r="E1316" s="67">
        <v>29439</v>
      </c>
      <c r="F1316" s="60">
        <f t="shared" ref="F1316" si="330">D1316*100/C1316</f>
        <v>0</v>
      </c>
      <c r="G1316" s="60">
        <f t="shared" ref="G1316" si="331">E1316*100/C1316</f>
        <v>43.437652162365545</v>
      </c>
      <c r="H1316" s="65"/>
    </row>
    <row r="1317" spans="1:8" ht="15.75">
      <c r="A1317" s="62"/>
      <c r="B1317" s="56" t="s">
        <v>198</v>
      </c>
      <c r="C1317" s="67">
        <v>36227</v>
      </c>
      <c r="D1317" s="67">
        <v>0</v>
      </c>
      <c r="E1317" s="67">
        <v>12912</v>
      </c>
      <c r="F1317" s="60">
        <f>D1317*100/C1317</f>
        <v>0</v>
      </c>
      <c r="G1317" s="60">
        <f>E1317*100/C1317</f>
        <v>35.641924531426838</v>
      </c>
      <c r="H1317" s="457"/>
    </row>
    <row r="1318" spans="1:8" ht="15.75">
      <c r="A1318" s="62"/>
      <c r="B1318" s="56" t="s">
        <v>197</v>
      </c>
      <c r="C1318" s="67">
        <v>40787</v>
      </c>
      <c r="D1318" s="67">
        <v>7</v>
      </c>
      <c r="E1318" s="67">
        <v>10669</v>
      </c>
      <c r="F1318" s="60">
        <f>D1318*100/C1318</f>
        <v>1.7162331134920439E-2</v>
      </c>
      <c r="G1318" s="60">
        <f>E1318*100/C1318</f>
        <v>26.157844411209453</v>
      </c>
      <c r="H1318" s="65"/>
    </row>
    <row r="1319" spans="1:8" s="89" customFormat="1" ht="15.75">
      <c r="A1319" s="62"/>
      <c r="B1319" s="174" t="s">
        <v>321</v>
      </c>
      <c r="C1319" s="161"/>
      <c r="D1319" s="161"/>
      <c r="E1319" s="161"/>
      <c r="F1319" s="65"/>
      <c r="G1319" s="65"/>
      <c r="H1319" s="65"/>
    </row>
    <row r="1320" spans="1:8" ht="15.75">
      <c r="A1320" s="62"/>
      <c r="B1320" s="56" t="s">
        <v>635</v>
      </c>
      <c r="C1320" s="284">
        <v>2363</v>
      </c>
      <c r="D1320" s="284">
        <v>0</v>
      </c>
      <c r="E1320" s="284">
        <v>2163</v>
      </c>
      <c r="F1320" s="60">
        <f>D1320*100/C1320</f>
        <v>0</v>
      </c>
      <c r="G1320" s="60">
        <f>E1320*100/C1320</f>
        <v>91.536182818451124</v>
      </c>
      <c r="H1320" s="65"/>
    </row>
    <row r="1321" spans="1:8" ht="15.75">
      <c r="A1321" s="62"/>
      <c r="B1321" s="56" t="s">
        <v>838</v>
      </c>
      <c r="C1321" s="67">
        <v>11779</v>
      </c>
      <c r="D1321" s="67">
        <v>0</v>
      </c>
      <c r="E1321" s="67">
        <v>6563</v>
      </c>
      <c r="F1321" s="60">
        <f>D1321*100/C1321</f>
        <v>0</v>
      </c>
      <c r="G1321" s="60">
        <f>E1321*100/C1321</f>
        <v>55.717802869513541</v>
      </c>
      <c r="H1321" s="65"/>
    </row>
    <row r="1322" spans="1:8" ht="15.75">
      <c r="A1322" s="62"/>
      <c r="B1322" s="63" t="s">
        <v>8</v>
      </c>
      <c r="C1322" s="64">
        <f>SUM(C1316:C1321)</f>
        <v>158929</v>
      </c>
      <c r="D1322" s="64">
        <f t="shared" ref="D1322:E1322" si="332">SUM(D1316:D1321)</f>
        <v>7</v>
      </c>
      <c r="E1322" s="64">
        <f t="shared" si="332"/>
        <v>61746</v>
      </c>
      <c r="F1322" s="65">
        <f>D1322*100/C1322</f>
        <v>4.4044825047662795E-3</v>
      </c>
      <c r="G1322" s="65">
        <f>E1322*100/C1322</f>
        <v>38.851310962756955</v>
      </c>
      <c r="H1322" s="65">
        <f>(C1322-128483)*100/128483</f>
        <v>23.696520162200446</v>
      </c>
    </row>
    <row r="1323" spans="1:8" ht="15.75">
      <c r="A1323" s="56"/>
      <c r="B1323" s="63"/>
      <c r="C1323" s="64"/>
      <c r="D1323" s="64"/>
      <c r="E1323" s="64"/>
      <c r="F1323" s="65"/>
      <c r="G1323" s="65"/>
      <c r="H1323" s="65"/>
    </row>
    <row r="1324" spans="1:8" ht="15.75">
      <c r="A1324" s="155"/>
      <c r="B1324" s="176"/>
      <c r="C1324" s="170" t="s">
        <v>118</v>
      </c>
      <c r="D1324" s="265"/>
      <c r="E1324" s="265"/>
      <c r="F1324" s="265"/>
      <c r="G1324" s="265"/>
      <c r="H1324" s="171"/>
    </row>
    <row r="1325" spans="1:8">
      <c r="A1325" s="77"/>
      <c r="B1325" s="238"/>
      <c r="C1325" s="68"/>
      <c r="D1325" s="257" t="s">
        <v>19</v>
      </c>
      <c r="E1325" s="185"/>
      <c r="F1325" s="185"/>
      <c r="G1325" s="185"/>
      <c r="H1325" s="258"/>
    </row>
    <row r="1326" spans="1:8">
      <c r="A1326" s="76" t="s">
        <v>85</v>
      </c>
      <c r="B1326" s="226"/>
      <c r="C1326" s="68"/>
      <c r="D1326" s="259"/>
      <c r="E1326" s="56"/>
      <c r="F1326" s="227" t="s">
        <v>5</v>
      </c>
      <c r="G1326" s="227" t="s">
        <v>1</v>
      </c>
      <c r="H1326" s="228" t="s">
        <v>2</v>
      </c>
    </row>
    <row r="1327" spans="1:8">
      <c r="A1327" s="261" t="s">
        <v>20</v>
      </c>
      <c r="B1327" s="262">
        <v>476835</v>
      </c>
      <c r="C1327" s="68"/>
      <c r="D1327" s="596" t="s">
        <v>22</v>
      </c>
      <c r="E1327" s="597"/>
      <c r="F1327" s="267">
        <v>3</v>
      </c>
      <c r="G1327" s="267">
        <v>0</v>
      </c>
      <c r="H1327" s="263">
        <v>0</v>
      </c>
    </row>
    <row r="1328" spans="1:8">
      <c r="A1328" s="133" t="s">
        <v>21</v>
      </c>
      <c r="B1328" s="264">
        <v>556</v>
      </c>
      <c r="C1328" s="56"/>
      <c r="D1328" s="596" t="s">
        <v>24</v>
      </c>
      <c r="E1328" s="597"/>
      <c r="F1328" s="267">
        <v>3</v>
      </c>
      <c r="G1328" s="267">
        <v>0</v>
      </c>
      <c r="H1328" s="263">
        <v>3</v>
      </c>
    </row>
    <row r="1329" spans="1:8">
      <c r="A1329" s="133" t="s">
        <v>23</v>
      </c>
      <c r="B1329" s="115">
        <v>176101</v>
      </c>
      <c r="C1329" s="56"/>
      <c r="D1329" s="68"/>
      <c r="E1329" s="68"/>
      <c r="F1329" s="113"/>
      <c r="G1329" s="113"/>
      <c r="H1329" s="114"/>
    </row>
    <row r="1330" spans="1:8">
      <c r="A1330" s="70"/>
      <c r="B1330" s="268"/>
      <c r="C1330" s="56"/>
      <c r="D1330" s="68"/>
      <c r="E1330" s="56"/>
      <c r="F1330" s="71"/>
      <c r="G1330" s="71"/>
      <c r="H1330" s="114"/>
    </row>
    <row r="1331" spans="1:8">
      <c r="A1331" s="133" t="s">
        <v>25</v>
      </c>
      <c r="B1331" s="99">
        <f>B1327/3</f>
        <v>158945</v>
      </c>
      <c r="C1331" s="68"/>
      <c r="D1331" s="68"/>
      <c r="E1331" s="68"/>
      <c r="F1331" s="113"/>
      <c r="G1331" s="113"/>
      <c r="H1331" s="114"/>
    </row>
    <row r="1332" spans="1:8" ht="15.75">
      <c r="A1332" s="182" t="s">
        <v>290</v>
      </c>
      <c r="B1332" s="119" t="s">
        <v>605</v>
      </c>
      <c r="C1332" s="56"/>
      <c r="D1332" s="56"/>
      <c r="E1332" s="56"/>
      <c r="F1332" s="71"/>
      <c r="G1332" s="71"/>
      <c r="H1332" s="72"/>
    </row>
    <row r="1333" spans="1:8" ht="15.75">
      <c r="A1333" s="70"/>
      <c r="B1333" s="56"/>
      <c r="C1333" s="56"/>
      <c r="D1333" s="56"/>
      <c r="E1333" s="56"/>
      <c r="F1333" s="71"/>
      <c r="G1333" s="71"/>
      <c r="H1333" s="72"/>
    </row>
    <row r="1334" spans="1:8">
      <c r="A1334" s="591" t="s">
        <v>26</v>
      </c>
      <c r="B1334" s="249" t="s">
        <v>27</v>
      </c>
      <c r="C1334" s="586" t="s">
        <v>79</v>
      </c>
      <c r="D1334" s="586"/>
      <c r="E1334" s="586"/>
      <c r="F1334" s="587" t="s">
        <v>86</v>
      </c>
      <c r="G1334" s="588" t="s">
        <v>87</v>
      </c>
      <c r="H1334" s="581" t="s">
        <v>28</v>
      </c>
    </row>
    <row r="1335" spans="1:8">
      <c r="A1335" s="591"/>
      <c r="B1335" s="250" t="s">
        <v>29</v>
      </c>
      <c r="C1335" s="249" t="s">
        <v>5</v>
      </c>
      <c r="D1335" s="249" t="s">
        <v>30</v>
      </c>
      <c r="E1335" s="249" t="s">
        <v>31</v>
      </c>
      <c r="F1335" s="587"/>
      <c r="G1335" s="588"/>
      <c r="H1335" s="581"/>
    </row>
    <row r="1336" spans="1:8">
      <c r="A1336" s="158"/>
      <c r="B1336" s="107"/>
      <c r="C1336" s="59"/>
      <c r="D1336" s="59"/>
      <c r="E1336" s="59"/>
      <c r="F1336" s="122"/>
      <c r="G1336" s="108"/>
      <c r="H1336" s="269"/>
    </row>
    <row r="1337" spans="1:8" ht="15.75">
      <c r="A1337" s="62" t="s">
        <v>764</v>
      </c>
      <c r="B1337" s="56" t="s">
        <v>763</v>
      </c>
      <c r="C1337" s="67">
        <v>124755</v>
      </c>
      <c r="D1337" s="67">
        <v>12</v>
      </c>
      <c r="E1337" s="67">
        <v>50935</v>
      </c>
      <c r="F1337" s="60">
        <f>D1337*100/C1337</f>
        <v>9.6188529517855E-3</v>
      </c>
      <c r="G1337" s="60">
        <f>E1337*100/C1337</f>
        <v>40.828022924932867</v>
      </c>
      <c r="H1337" s="173"/>
    </row>
    <row r="1338" spans="1:8" ht="15.75">
      <c r="A1338" s="62"/>
      <c r="B1338" s="62" t="s">
        <v>411</v>
      </c>
      <c r="C1338" s="59"/>
      <c r="D1338" s="59"/>
      <c r="E1338" s="59"/>
      <c r="F1338" s="60"/>
      <c r="G1338" s="60"/>
      <c r="H1338" s="173"/>
    </row>
    <row r="1339" spans="1:8" ht="15.75">
      <c r="A1339" s="62"/>
      <c r="B1339" s="56" t="s">
        <v>412</v>
      </c>
      <c r="C1339" s="370">
        <v>8746</v>
      </c>
      <c r="D1339" s="371">
        <v>51</v>
      </c>
      <c r="E1339" s="370">
        <v>4531</v>
      </c>
      <c r="F1339" s="60">
        <f>D1339*100/C1339</f>
        <v>0.58312371369769034</v>
      </c>
      <c r="G1339" s="60">
        <f>E1339*100/C1339</f>
        <v>51.806540132632058</v>
      </c>
      <c r="H1339" s="173"/>
    </row>
    <row r="1340" spans="1:8" ht="15.75">
      <c r="A1340" s="62"/>
      <c r="B1340" s="56" t="s">
        <v>414</v>
      </c>
      <c r="C1340" s="370">
        <v>11444</v>
      </c>
      <c r="D1340" s="370">
        <v>0</v>
      </c>
      <c r="E1340" s="370">
        <v>4211</v>
      </c>
      <c r="F1340" s="429">
        <f>D1340*100/C1340</f>
        <v>0</v>
      </c>
      <c r="G1340" s="429">
        <f>E1340*100/C1340</f>
        <v>36.796574624257254</v>
      </c>
      <c r="H1340" s="173"/>
    </row>
    <row r="1341" spans="1:8" ht="15.75">
      <c r="A1341" s="62"/>
      <c r="B1341" s="56" t="s">
        <v>765</v>
      </c>
      <c r="C1341" s="370">
        <v>10432</v>
      </c>
      <c r="D1341" s="370">
        <v>0</v>
      </c>
      <c r="E1341" s="370">
        <v>5426</v>
      </c>
      <c r="F1341" s="429">
        <f>D1341*100/C1341</f>
        <v>0</v>
      </c>
      <c r="G1341" s="429">
        <f>E1341*100/C1341</f>
        <v>52.013036809815951</v>
      </c>
      <c r="H1341" s="173"/>
    </row>
    <row r="1342" spans="1:8" ht="15.75">
      <c r="A1342" s="62"/>
      <c r="B1342" s="56"/>
      <c r="C1342" s="370"/>
      <c r="D1342" s="370"/>
      <c r="E1342" s="370"/>
      <c r="F1342" s="429"/>
      <c r="G1342" s="429"/>
      <c r="H1342" s="173"/>
    </row>
    <row r="1343" spans="1:8" ht="15.75">
      <c r="A1343" s="62"/>
      <c r="B1343" s="63" t="s">
        <v>8</v>
      </c>
      <c r="C1343" s="64">
        <f>SUM(C1337:C1341)</f>
        <v>155377</v>
      </c>
      <c r="D1343" s="64">
        <f t="shared" ref="D1343:E1343" si="333">SUM(D1337:D1341)</f>
        <v>63</v>
      </c>
      <c r="E1343" s="64">
        <f t="shared" si="333"/>
        <v>65103</v>
      </c>
      <c r="F1343" s="65">
        <f>D1343*100/C1343</f>
        <v>4.0546541637436685E-2</v>
      </c>
      <c r="G1343" s="65">
        <f>E1343*100/C1343</f>
        <v>41.900023813048264</v>
      </c>
      <c r="H1343" s="65">
        <f>(C1343-158945)*100/158945</f>
        <v>-2.2448016609519015</v>
      </c>
    </row>
    <row r="1344" spans="1:8">
      <c r="B1344" s="107"/>
      <c r="C1344" s="59"/>
      <c r="D1344" s="59"/>
      <c r="E1344" s="59"/>
      <c r="F1344" s="122"/>
      <c r="G1344" s="108"/>
      <c r="H1344" s="269"/>
    </row>
    <row r="1345" spans="1:8" ht="15.75">
      <c r="A1345" s="158"/>
      <c r="B1345" s="63"/>
      <c r="C1345" s="64"/>
      <c r="D1345" s="64"/>
      <c r="E1345" s="64"/>
      <c r="F1345" s="65"/>
      <c r="G1345" s="65"/>
      <c r="H1345" s="65"/>
    </row>
    <row r="1346" spans="1:8" ht="15.75">
      <c r="A1346" s="62" t="s">
        <v>620</v>
      </c>
      <c r="B1346" s="104" t="s">
        <v>615</v>
      </c>
      <c r="C1346" s="370">
        <v>78384</v>
      </c>
      <c r="D1346" s="370">
        <v>57</v>
      </c>
      <c r="E1346" s="370">
        <v>18784</v>
      </c>
      <c r="F1346" s="60">
        <f>D1346*100/C1346</f>
        <v>7.2718922229026331E-2</v>
      </c>
      <c r="G1346" s="60">
        <f>E1346*100/C1346</f>
        <v>23.96407430087773</v>
      </c>
      <c r="H1346" s="65"/>
    </row>
    <row r="1347" spans="1:8" ht="15.75">
      <c r="A1347" s="62"/>
      <c r="B1347" s="62" t="s">
        <v>411</v>
      </c>
      <c r="C1347" s="289"/>
      <c r="D1347" s="289"/>
      <c r="E1347" s="289"/>
      <c r="F1347" s="60"/>
      <c r="G1347" s="60"/>
      <c r="H1347" s="67"/>
    </row>
    <row r="1348" spans="1:8" ht="15.75">
      <c r="A1348" s="62"/>
      <c r="B1348" s="56" t="s">
        <v>413</v>
      </c>
      <c r="C1348" s="289">
        <v>101708</v>
      </c>
      <c r="D1348" s="289">
        <v>297</v>
      </c>
      <c r="E1348" s="289">
        <v>37225</v>
      </c>
      <c r="F1348" s="60">
        <f>D1348*100/C1348</f>
        <v>0.2920124277342982</v>
      </c>
      <c r="G1348" s="60">
        <f>E1348*100/C1348</f>
        <v>36.599874149526094</v>
      </c>
      <c r="H1348" s="67"/>
    </row>
    <row r="1349" spans="1:8" ht="15.75">
      <c r="A1349" s="62"/>
      <c r="B1349" s="56" t="s">
        <v>412</v>
      </c>
      <c r="C1349" s="289"/>
      <c r="D1349" s="289"/>
      <c r="E1349" s="289"/>
      <c r="F1349" s="60"/>
      <c r="G1349" s="60"/>
      <c r="H1349" s="67"/>
    </row>
    <row r="1350" spans="1:8" ht="15.75">
      <c r="A1350" s="62"/>
      <c r="B1350" s="56" t="s">
        <v>414</v>
      </c>
      <c r="C1350" s="289"/>
      <c r="D1350" s="289"/>
      <c r="E1350" s="289"/>
      <c r="F1350" s="60"/>
      <c r="G1350" s="60"/>
      <c r="H1350" s="67"/>
    </row>
    <row r="1351" spans="1:8" ht="15.75">
      <c r="A1351" s="62"/>
      <c r="B1351" s="56" t="s">
        <v>765</v>
      </c>
      <c r="C1351" s="289"/>
      <c r="D1351" s="289"/>
      <c r="E1351" s="289"/>
      <c r="F1351" s="60"/>
      <c r="G1351" s="60"/>
      <c r="H1351" s="67"/>
    </row>
    <row r="1352" spans="1:8" ht="15.75">
      <c r="A1352" s="62"/>
      <c r="B1352" s="56"/>
      <c r="C1352" s="289"/>
      <c r="D1352" s="289"/>
      <c r="E1352" s="289"/>
      <c r="F1352" s="60"/>
      <c r="G1352" s="60"/>
      <c r="H1352" s="67"/>
    </row>
    <row r="1353" spans="1:8" ht="15.75">
      <c r="A1353" s="62"/>
      <c r="B1353" s="63" t="s">
        <v>8</v>
      </c>
      <c r="C1353" s="64">
        <f>SUM(C1346:C1350)</f>
        <v>180092</v>
      </c>
      <c r="D1353" s="64">
        <f>SUM(D1346:D1350)</f>
        <v>354</v>
      </c>
      <c r="E1353" s="64">
        <f>SUM(E1346:E1350)</f>
        <v>56009</v>
      </c>
      <c r="F1353" s="65">
        <f>D1353*100/C1353</f>
        <v>0.19656619949803433</v>
      </c>
      <c r="G1353" s="65">
        <f>E1353*100/C1353</f>
        <v>31.100215445438998</v>
      </c>
      <c r="H1353" s="368">
        <f>(C1353-158945)*100/158945</f>
        <v>13.30460222089402</v>
      </c>
    </row>
    <row r="1354" spans="1:8" ht="15.75">
      <c r="A1354" s="62"/>
      <c r="B1354" s="63"/>
      <c r="C1354" s="161"/>
      <c r="D1354" s="161"/>
      <c r="E1354" s="161"/>
      <c r="F1354" s="65"/>
      <c r="G1354" s="65"/>
      <c r="H1354" s="65"/>
    </row>
    <row r="1355" spans="1:8" ht="15.75">
      <c r="A1355" s="62" t="s">
        <v>372</v>
      </c>
      <c r="B1355" s="56" t="s">
        <v>203</v>
      </c>
      <c r="C1355" s="67">
        <v>11728</v>
      </c>
      <c r="D1355" s="67">
        <v>0</v>
      </c>
      <c r="E1355" s="67">
        <v>1627</v>
      </c>
      <c r="F1355" s="60">
        <f>D1355*100/C1355</f>
        <v>0</v>
      </c>
      <c r="G1355" s="60">
        <f>E1355*100/C1355</f>
        <v>13.872783083219645</v>
      </c>
    </row>
    <row r="1356" spans="1:8" ht="15.75">
      <c r="A1356" s="62"/>
      <c r="B1356" s="104" t="s">
        <v>248</v>
      </c>
      <c r="C1356" s="59">
        <v>31785</v>
      </c>
      <c r="D1356" s="59">
        <v>40</v>
      </c>
      <c r="E1356" s="59">
        <v>17258</v>
      </c>
      <c r="F1356" s="60">
        <f t="shared" ref="F1356" si="334">D1356*100/C1356</f>
        <v>0.12584552461853074</v>
      </c>
      <c r="G1356" s="60">
        <f t="shared" ref="G1356" si="335">E1356*100/C1356</f>
        <v>54.296051596665095</v>
      </c>
    </row>
    <row r="1357" spans="1:8" ht="15.75">
      <c r="A1357" s="62"/>
      <c r="B1357" s="160" t="s">
        <v>616</v>
      </c>
      <c r="C1357" s="67">
        <v>97853</v>
      </c>
      <c r="D1357" s="67">
        <v>99</v>
      </c>
      <c r="E1357" s="67">
        <v>36104</v>
      </c>
      <c r="F1357" s="60">
        <f t="shared" ref="F1357" si="336">D1357*100/C1357</f>
        <v>0.10117216641288464</v>
      </c>
      <c r="G1357" s="60">
        <f t="shared" ref="G1357" si="337">E1357*100/C1357</f>
        <v>36.896160567381685</v>
      </c>
      <c r="H1357" s="173"/>
    </row>
    <row r="1358" spans="1:8" ht="15.75">
      <c r="A1358" s="62"/>
      <c r="B1358" s="104"/>
      <c r="C1358" s="59"/>
      <c r="D1358" s="59"/>
      <c r="E1358" s="59"/>
      <c r="F1358" s="60"/>
      <c r="G1358" s="60"/>
      <c r="H1358" s="173"/>
    </row>
    <row r="1359" spans="1:8" ht="15.75">
      <c r="A1359" s="62"/>
      <c r="B1359" s="63" t="s">
        <v>8</v>
      </c>
      <c r="C1359" s="64">
        <f>SUM(C1355:C1357)</f>
        <v>141366</v>
      </c>
      <c r="D1359" s="64">
        <f>SUM(D1355:D1357)</f>
        <v>139</v>
      </c>
      <c r="E1359" s="64">
        <f>SUM(E1355:E1357)</f>
        <v>54989</v>
      </c>
      <c r="F1359" s="65">
        <f>D1359*100/C1359</f>
        <v>9.8326330234992862E-2</v>
      </c>
      <c r="G1359" s="65">
        <f>E1359*100/C1359</f>
        <v>38.898320671165628</v>
      </c>
      <c r="H1359" s="335">
        <f>(C1359-158945)*100/158945</f>
        <v>-11.059800559942119</v>
      </c>
    </row>
    <row r="1360" spans="1:8" s="56" customFormat="1" ht="15.75">
      <c r="B1360" s="63"/>
      <c r="C1360" s="63"/>
      <c r="D1360" s="63"/>
      <c r="E1360" s="63"/>
      <c r="F1360" s="92"/>
      <c r="G1360" s="92"/>
      <c r="H1360" s="92"/>
    </row>
    <row r="1361" spans="1:8" ht="15.75">
      <c r="A1361" s="56"/>
      <c r="B1361" s="125"/>
      <c r="C1361" s="125"/>
      <c r="D1361" s="125"/>
      <c r="E1361" s="125"/>
      <c r="F1361" s="91"/>
      <c r="G1361" s="91"/>
      <c r="H1361" s="92"/>
    </row>
    <row r="1362" spans="1:8" ht="15.75">
      <c r="B1362" s="125"/>
      <c r="C1362" s="125"/>
      <c r="D1362" s="125"/>
      <c r="E1362" s="125"/>
      <c r="F1362" s="91"/>
      <c r="G1362" s="91"/>
      <c r="H1362" s="91"/>
    </row>
    <row r="1363" spans="1:8" ht="15.75">
      <c r="B1363" s="125"/>
      <c r="C1363" s="125"/>
      <c r="D1363" s="125"/>
      <c r="E1363" s="125"/>
      <c r="F1363" s="91"/>
      <c r="G1363" s="91"/>
      <c r="H1363" s="91"/>
    </row>
    <row r="1364" spans="1:8" ht="15.75">
      <c r="B1364" s="125"/>
      <c r="C1364" s="125"/>
      <c r="D1364" s="125"/>
      <c r="E1364" s="125"/>
      <c r="F1364" s="91"/>
      <c r="G1364" s="91"/>
      <c r="H1364" s="91"/>
    </row>
    <row r="1365" spans="1:8" ht="15.75">
      <c r="B1365" s="125"/>
      <c r="C1365" s="125"/>
      <c r="D1365" s="125"/>
      <c r="E1365" s="125"/>
      <c r="F1365" s="91"/>
      <c r="G1365" s="91"/>
      <c r="H1365" s="91"/>
    </row>
    <row r="1366" spans="1:8" ht="15.75">
      <c r="B1366" s="125"/>
      <c r="C1366" s="125"/>
      <c r="D1366" s="125"/>
      <c r="E1366" s="125"/>
      <c r="F1366" s="91"/>
      <c r="G1366" s="91"/>
      <c r="H1366" s="91"/>
    </row>
    <row r="1367" spans="1:8" ht="15.75">
      <c r="B1367" s="125"/>
      <c r="C1367" s="125"/>
      <c r="D1367" s="125"/>
      <c r="E1367" s="125"/>
      <c r="F1367" s="91"/>
      <c r="G1367" s="91"/>
      <c r="H1367" s="91"/>
    </row>
    <row r="1368" spans="1:8" ht="15.75">
      <c r="B1368" s="125"/>
      <c r="C1368" s="125"/>
      <c r="D1368" s="125"/>
      <c r="E1368" s="125"/>
      <c r="F1368" s="91"/>
      <c r="G1368" s="91"/>
      <c r="H1368" s="91"/>
    </row>
    <row r="1369" spans="1:8" ht="15.75">
      <c r="B1369" s="125"/>
      <c r="C1369" s="125"/>
      <c r="D1369" s="125"/>
      <c r="E1369" s="125"/>
      <c r="F1369" s="91"/>
      <c r="G1369" s="91"/>
      <c r="H1369" s="91"/>
    </row>
    <row r="1370" spans="1:8" ht="15.75">
      <c r="B1370" s="125"/>
      <c r="C1370" s="125"/>
      <c r="D1370" s="125"/>
      <c r="E1370" s="125"/>
      <c r="F1370" s="91"/>
      <c r="G1370" s="91"/>
      <c r="H1370" s="91"/>
    </row>
    <row r="1373" spans="1:8" ht="15.75">
      <c r="B1373" s="125"/>
      <c r="C1373" s="125"/>
      <c r="D1373" s="125"/>
      <c r="E1373" s="125"/>
      <c r="F1373" s="91"/>
      <c r="G1373" s="91"/>
      <c r="H1373" s="91"/>
    </row>
    <row r="1374" spans="1:8" ht="15.75">
      <c r="C1374" s="125"/>
      <c r="D1374" s="125"/>
      <c r="E1374" s="125"/>
      <c r="F1374" s="90"/>
      <c r="G1374" s="90"/>
      <c r="H1374" s="91"/>
    </row>
    <row r="1375" spans="1:8" ht="15.75">
      <c r="F1375" s="90"/>
      <c r="G1375" s="90"/>
      <c r="H1375" s="91"/>
    </row>
    <row r="1376" spans="1:8" ht="15.75">
      <c r="F1376" s="90"/>
      <c r="G1376" s="90"/>
      <c r="H1376" s="91"/>
    </row>
    <row r="1377" spans="1:8" ht="15.75">
      <c r="F1377" s="90"/>
      <c r="G1377" s="90"/>
      <c r="H1377" s="91"/>
    </row>
    <row r="1378" spans="1:8" ht="15.75">
      <c r="A1378" s="125"/>
      <c r="F1378" s="90"/>
      <c r="G1378" s="90"/>
      <c r="H1378" s="91"/>
    </row>
    <row r="1379" spans="1:8" ht="15.75">
      <c r="B1379" s="125"/>
      <c r="C1379" s="125"/>
      <c r="D1379" s="125"/>
      <c r="E1379" s="125"/>
      <c r="F1379" s="91"/>
      <c r="G1379" s="91"/>
      <c r="H1379" s="91"/>
    </row>
    <row r="1380" spans="1:8" ht="15.75">
      <c r="A1380" s="89"/>
    </row>
  </sheetData>
  <mergeCells count="148">
    <mergeCell ref="A2:A3"/>
    <mergeCell ref="F2:H3"/>
    <mergeCell ref="D3:E3"/>
    <mergeCell ref="H531:H532"/>
    <mergeCell ref="B87:E87"/>
    <mergeCell ref="G970:G971"/>
    <mergeCell ref="H970:H971"/>
    <mergeCell ref="D1327:E1327"/>
    <mergeCell ref="D1328:E1328"/>
    <mergeCell ref="D1281:E1281"/>
    <mergeCell ref="D1282:E1282"/>
    <mergeCell ref="D1101:E1101"/>
    <mergeCell ref="D1102:E1102"/>
    <mergeCell ref="D1060:E1060"/>
    <mergeCell ref="D1061:E1061"/>
    <mergeCell ref="C1067:E1067"/>
    <mergeCell ref="F1067:F1068"/>
    <mergeCell ref="G1067:G1068"/>
    <mergeCell ref="H1067:H1068"/>
    <mergeCell ref="F1108:F1109"/>
    <mergeCell ref="G1108:G1109"/>
    <mergeCell ref="H1108:H1109"/>
    <mergeCell ref="F1288:F1289"/>
    <mergeCell ref="G1288:G1289"/>
    <mergeCell ref="H1288:H1289"/>
    <mergeCell ref="C970:E970"/>
    <mergeCell ref="G648:G649"/>
    <mergeCell ref="A14:A15"/>
    <mergeCell ref="F14:F15"/>
    <mergeCell ref="D248:E248"/>
    <mergeCell ref="D249:E249"/>
    <mergeCell ref="D963:E963"/>
    <mergeCell ref="G14:G15"/>
    <mergeCell ref="H14:H15"/>
    <mergeCell ref="C14:E14"/>
    <mergeCell ref="F418:F419"/>
    <mergeCell ref="A648:A649"/>
    <mergeCell ref="A763:A764"/>
    <mergeCell ref="A98:A99"/>
    <mergeCell ref="G98:G99"/>
    <mergeCell ref="H98:H99"/>
    <mergeCell ref="A225:A226"/>
    <mergeCell ref="C225:E225"/>
    <mergeCell ref="F225:F226"/>
    <mergeCell ref="G225:G226"/>
    <mergeCell ref="A182:A183"/>
    <mergeCell ref="G182:G183"/>
    <mergeCell ref="H182:H183"/>
    <mergeCell ref="G531:G532"/>
    <mergeCell ref="G842:G843"/>
    <mergeCell ref="B1:F1"/>
    <mergeCell ref="D91:E91"/>
    <mergeCell ref="D92:E92"/>
    <mergeCell ref="D218:E218"/>
    <mergeCell ref="D219:E219"/>
    <mergeCell ref="D7:E7"/>
    <mergeCell ref="D8:E8"/>
    <mergeCell ref="B4:E4"/>
    <mergeCell ref="D175:E175"/>
    <mergeCell ref="D176:E176"/>
    <mergeCell ref="C98:E98"/>
    <mergeCell ref="F98:F99"/>
    <mergeCell ref="C182:E182"/>
    <mergeCell ref="F182:F183"/>
    <mergeCell ref="B3:C3"/>
    <mergeCell ref="B2:E2"/>
    <mergeCell ref="A1067:A1068"/>
    <mergeCell ref="A255:A256"/>
    <mergeCell ref="D476:E476"/>
    <mergeCell ref="D477:E477"/>
    <mergeCell ref="C559:E559"/>
    <mergeCell ref="F648:F649"/>
    <mergeCell ref="F698:F699"/>
    <mergeCell ref="C797:E797"/>
    <mergeCell ref="F797:F798"/>
    <mergeCell ref="F559:F560"/>
    <mergeCell ref="D524:E524"/>
    <mergeCell ref="D525:E525"/>
    <mergeCell ref="A531:A532"/>
    <mergeCell ref="C531:E531"/>
    <mergeCell ref="F531:F532"/>
    <mergeCell ref="C418:E418"/>
    <mergeCell ref="D691:E691"/>
    <mergeCell ref="D835:E835"/>
    <mergeCell ref="D836:E836"/>
    <mergeCell ref="A842:A843"/>
    <mergeCell ref="C842:E842"/>
    <mergeCell ref="F842:F843"/>
    <mergeCell ref="F970:F971"/>
    <mergeCell ref="A1288:A1289"/>
    <mergeCell ref="D341:E341"/>
    <mergeCell ref="D342:E342"/>
    <mergeCell ref="A348:A349"/>
    <mergeCell ref="D411:E411"/>
    <mergeCell ref="D692:E692"/>
    <mergeCell ref="A698:A699"/>
    <mergeCell ref="C698:E698"/>
    <mergeCell ref="D790:E790"/>
    <mergeCell ref="D791:E791"/>
    <mergeCell ref="A797:A798"/>
    <mergeCell ref="D552:E552"/>
    <mergeCell ref="D553:E553"/>
    <mergeCell ref="A559:A560"/>
    <mergeCell ref="C1108:E1108"/>
    <mergeCell ref="C1288:E1288"/>
    <mergeCell ref="D641:E641"/>
    <mergeCell ref="D642:E642"/>
    <mergeCell ref="C648:E648"/>
    <mergeCell ref="D964:E964"/>
    <mergeCell ref="A970:A971"/>
    <mergeCell ref="D412:E412"/>
    <mergeCell ref="A483:A484"/>
    <mergeCell ref="A418:A419"/>
    <mergeCell ref="A1334:A1335"/>
    <mergeCell ref="H225:H226"/>
    <mergeCell ref="C255:E255"/>
    <mergeCell ref="F255:F256"/>
    <mergeCell ref="G255:G256"/>
    <mergeCell ref="H255:H256"/>
    <mergeCell ref="C483:E483"/>
    <mergeCell ref="F483:F484"/>
    <mergeCell ref="G483:G484"/>
    <mergeCell ref="H483:H484"/>
    <mergeCell ref="C348:E348"/>
    <mergeCell ref="F348:F349"/>
    <mergeCell ref="G348:G349"/>
    <mergeCell ref="H348:H349"/>
    <mergeCell ref="A1108:A1109"/>
    <mergeCell ref="G559:G560"/>
    <mergeCell ref="H559:H560"/>
    <mergeCell ref="C1334:E1334"/>
    <mergeCell ref="F1334:F1335"/>
    <mergeCell ref="G1334:G1335"/>
    <mergeCell ref="H1334:H1335"/>
    <mergeCell ref="G418:G419"/>
    <mergeCell ref="H418:H419"/>
    <mergeCell ref="H648:H649"/>
    <mergeCell ref="H842:H843"/>
    <mergeCell ref="H698:H699"/>
    <mergeCell ref="D756:E756"/>
    <mergeCell ref="D757:E757"/>
    <mergeCell ref="C763:E763"/>
    <mergeCell ref="F763:F764"/>
    <mergeCell ref="G763:G764"/>
    <mergeCell ref="H763:H764"/>
    <mergeCell ref="G797:G798"/>
    <mergeCell ref="H797:H798"/>
    <mergeCell ref="G698:G699"/>
  </mergeCells>
  <conditionalFormatting sqref="B1240:B1241">
    <cfRule type="duplicateValues" dxfId="0" priority="1"/>
  </conditionalFormatting>
  <pageMargins left="0.51181102362204722" right="0.51181102362204722" top="0.55118110236220474" bottom="0.74803149606299213" header="0.31496062992125984" footer="0.31496062992125984"/>
  <pageSetup paperSize="9" scale="62" firstPageNumber="10" fitToHeight="0" orientation="portrait" useFirstPageNumber="1" r:id="rId1"/>
  <headerFooter>
    <oddFooter>Page &amp;P</oddFooter>
  </headerFooter>
  <rowBreaks count="28" manualBreakCount="28">
    <brk id="71" max="7" man="1"/>
    <brk id="85" max="7" man="1"/>
    <brk id="160" max="7" man="1"/>
    <brk id="171" max="7" man="1"/>
    <brk id="214" max="7" man="1"/>
    <brk id="244" max="7" man="1"/>
    <brk id="310" max="7" man="1"/>
    <brk id="337" max="7" man="1"/>
    <brk id="406" max="16383" man="1"/>
    <brk id="472" max="7" man="1"/>
    <brk id="520" max="7" man="1"/>
    <brk id="548" max="7" man="1"/>
    <brk id="618" max="7" man="1"/>
    <brk id="637" max="7" man="1"/>
    <brk id="687" max="7" man="1"/>
    <brk id="751" max="7" man="1"/>
    <brk id="786" max="7" man="1"/>
    <brk id="831" max="7" man="1"/>
    <brk id="874" max="7" man="1"/>
    <brk id="942" max="7" man="1"/>
    <brk id="959" max="7" man="1"/>
    <brk id="1019" max="7" man="1"/>
    <brk id="1056" max="7" man="1"/>
    <brk id="1097" max="7" man="1"/>
    <brk id="1154" max="7" man="1"/>
    <brk id="1220" max="7" man="1"/>
    <brk id="1277" max="7" man="1"/>
    <brk id="1323" max="7" man="1"/>
  </rowBreaks>
</worksheet>
</file>

<file path=xl/worksheets/sheet9.xml><?xml version="1.0" encoding="utf-8"?>
<worksheet xmlns="http://schemas.openxmlformats.org/spreadsheetml/2006/main" xmlns:r="http://schemas.openxmlformats.org/officeDocument/2006/relationships">
  <dimension ref="A1:H119"/>
  <sheetViews>
    <sheetView tabSelected="1" view="pageBreakPreview" topLeftCell="A58" zoomScaleSheetLayoutView="100" workbookViewId="0">
      <selection activeCell="C47" sqref="C47"/>
    </sheetView>
  </sheetViews>
  <sheetFormatPr defaultRowHeight="15"/>
  <cols>
    <col min="1" max="1" width="17.28515625" customWidth="1"/>
    <col min="2" max="2" width="25.85546875" bestFit="1" customWidth="1"/>
    <col min="3" max="3" width="9.7109375" customWidth="1"/>
    <col min="4" max="4" width="10.7109375" customWidth="1"/>
    <col min="5" max="5" width="12.42578125" customWidth="1"/>
    <col min="6" max="6" width="16.42578125" customWidth="1"/>
    <col min="7" max="7" width="9.7109375" customWidth="1"/>
  </cols>
  <sheetData>
    <row r="1" spans="1:8" ht="18">
      <c r="F1" s="314" t="s">
        <v>378</v>
      </c>
    </row>
    <row r="2" spans="1:8" ht="15" customHeight="1">
      <c r="A2" s="50"/>
      <c r="B2" s="618" t="s">
        <v>59</v>
      </c>
      <c r="C2" s="618"/>
      <c r="D2" s="618"/>
      <c r="E2" s="51"/>
      <c r="F2" s="313"/>
      <c r="G2" s="52"/>
      <c r="H2" s="4"/>
    </row>
    <row r="3" spans="1:8">
      <c r="A3" s="15"/>
      <c r="B3" s="621" t="s">
        <v>377</v>
      </c>
      <c r="C3" s="621"/>
      <c r="D3" s="621"/>
      <c r="E3" s="7"/>
      <c r="F3" s="622"/>
      <c r="G3" s="623"/>
      <c r="H3" s="4"/>
    </row>
    <row r="4" spans="1:8">
      <c r="A4" s="624" t="s">
        <v>116</v>
      </c>
      <c r="B4" s="625"/>
      <c r="C4" s="625"/>
      <c r="D4" s="625"/>
      <c r="E4" s="625"/>
      <c r="F4" s="53"/>
      <c r="G4" s="54"/>
      <c r="H4" s="4"/>
    </row>
    <row r="5" spans="1:8">
      <c r="A5" s="27"/>
      <c r="B5" s="39" t="s">
        <v>32</v>
      </c>
      <c r="C5" s="39">
        <v>2453470</v>
      </c>
      <c r="D5" s="40"/>
      <c r="E5" s="40"/>
      <c r="F5" s="38"/>
      <c r="G5" s="26"/>
      <c r="H5" s="4"/>
    </row>
    <row r="6" spans="1:8">
      <c r="A6" s="27"/>
      <c r="B6" s="39" t="s">
        <v>33</v>
      </c>
      <c r="C6" s="631" t="s">
        <v>277</v>
      </c>
      <c r="D6" s="632"/>
      <c r="E6" s="40"/>
      <c r="F6" s="38"/>
      <c r="G6" s="26"/>
      <c r="H6" s="4"/>
    </row>
    <row r="7" spans="1:8" ht="51.75" customHeight="1">
      <c r="A7" s="626" t="s">
        <v>34</v>
      </c>
      <c r="B7" s="627" t="s">
        <v>35</v>
      </c>
      <c r="C7" s="628" t="s">
        <v>78</v>
      </c>
      <c r="D7" s="628"/>
      <c r="E7" s="628"/>
      <c r="F7" s="629" t="s">
        <v>36</v>
      </c>
      <c r="G7" s="389" t="s">
        <v>37</v>
      </c>
      <c r="H7" s="4"/>
    </row>
    <row r="8" spans="1:8">
      <c r="A8" s="626"/>
      <c r="B8" s="627"/>
      <c r="C8" s="620" t="s">
        <v>13</v>
      </c>
      <c r="D8" s="619" t="s">
        <v>38</v>
      </c>
      <c r="E8" s="619" t="s">
        <v>39</v>
      </c>
      <c r="F8" s="629"/>
      <c r="G8" s="28" t="s">
        <v>10</v>
      </c>
      <c r="H8" s="4"/>
    </row>
    <row r="9" spans="1:8">
      <c r="A9" s="626"/>
      <c r="B9" s="627"/>
      <c r="C9" s="620"/>
      <c r="D9" s="620"/>
      <c r="E9" s="620"/>
      <c r="F9" s="630"/>
      <c r="G9" s="41"/>
      <c r="H9" s="4"/>
    </row>
    <row r="10" spans="1:8">
      <c r="A10" s="18" t="s">
        <v>92</v>
      </c>
      <c r="B10" s="7" t="str">
        <f>'Paper - 4'!A10</f>
        <v>1-Karnah</v>
      </c>
      <c r="C10" s="7">
        <f>'Paper - 4'!B10</f>
        <v>96105</v>
      </c>
      <c r="D10" s="7">
        <f>'Paper - 4'!C10</f>
        <v>111</v>
      </c>
      <c r="E10" s="7">
        <f>'Paper - 4'!D10</f>
        <v>9956</v>
      </c>
      <c r="F10" s="205" t="s">
        <v>63</v>
      </c>
      <c r="G10" s="16"/>
      <c r="H10" s="4"/>
    </row>
    <row r="11" spans="1:8">
      <c r="A11" s="15"/>
      <c r="B11" s="7" t="str">
        <f>'Paper - 4'!A11</f>
        <v>2-Trehgam</v>
      </c>
      <c r="C11" s="7">
        <f>'Paper - 4'!B11</f>
        <v>149470</v>
      </c>
      <c r="D11" s="7">
        <f>'Paper - 4'!C11</f>
        <v>4</v>
      </c>
      <c r="E11" s="7">
        <f>'Paper - 4'!D11</f>
        <v>8831</v>
      </c>
      <c r="F11" s="205" t="s">
        <v>63</v>
      </c>
      <c r="G11" s="16"/>
      <c r="H11" s="4"/>
    </row>
    <row r="12" spans="1:8">
      <c r="A12" s="15"/>
      <c r="B12" s="7" t="str">
        <f>'Paper - 4'!A12</f>
        <v>3-Kupwara</v>
      </c>
      <c r="C12" s="7">
        <f>'Paper - 4'!B12</f>
        <v>177170</v>
      </c>
      <c r="D12" s="7">
        <f>'Paper - 4'!C12</f>
        <v>247</v>
      </c>
      <c r="E12" s="7">
        <f>'Paper - 4'!D12</f>
        <v>21032</v>
      </c>
      <c r="F12" s="205" t="s">
        <v>63</v>
      </c>
      <c r="G12" s="16"/>
      <c r="H12" s="4"/>
    </row>
    <row r="13" spans="1:8">
      <c r="A13" s="15"/>
      <c r="B13" s="7" t="str">
        <f>'Paper - 4'!A13</f>
        <v>4-Lolab</v>
      </c>
      <c r="C13" s="7">
        <f>'Paper - 4'!B13</f>
        <v>152953</v>
      </c>
      <c r="D13" s="7">
        <f>'Paper - 4'!C13</f>
        <v>293</v>
      </c>
      <c r="E13" s="7">
        <f>'Paper - 4'!D13</f>
        <v>13339</v>
      </c>
      <c r="F13" s="205" t="s">
        <v>63</v>
      </c>
      <c r="G13" s="16"/>
      <c r="H13" s="4"/>
    </row>
    <row r="14" spans="1:8">
      <c r="A14" s="15"/>
      <c r="B14" s="7" t="str">
        <f>'Paper - 4'!A14</f>
        <v>5-Handwara</v>
      </c>
      <c r="C14" s="7">
        <f>'Paper - 4'!B14</f>
        <v>140555</v>
      </c>
      <c r="D14" s="7">
        <f>'Paper - 4'!C14</f>
        <v>141</v>
      </c>
      <c r="E14" s="7">
        <f>'Paper - 4'!D14</f>
        <v>12145</v>
      </c>
      <c r="F14" s="205" t="s">
        <v>63</v>
      </c>
      <c r="G14" s="16"/>
      <c r="H14" s="4"/>
    </row>
    <row r="15" spans="1:8">
      <c r="A15" s="15"/>
      <c r="B15" s="207" t="str">
        <f>'Paper - 4'!A15</f>
        <v>6- Langate</v>
      </c>
      <c r="C15" s="7">
        <f>'Paper - 4'!B15</f>
        <v>154101</v>
      </c>
      <c r="D15" s="7">
        <f>'Paper - 4'!C15</f>
        <v>252</v>
      </c>
      <c r="E15" s="7">
        <f>'Paper - 4'!D15</f>
        <v>5049</v>
      </c>
      <c r="F15" s="205" t="s">
        <v>63</v>
      </c>
      <c r="G15" s="16"/>
      <c r="H15" s="4"/>
    </row>
    <row r="16" spans="1:8">
      <c r="A16" s="15"/>
      <c r="B16" s="7" t="str">
        <f>'Paper - 4'!A19</f>
        <v>7-Sopore</v>
      </c>
      <c r="C16" s="7">
        <f>'Paper - 4'!B19</f>
        <v>154125</v>
      </c>
      <c r="D16" s="7">
        <f>'Paper - 4'!C19</f>
        <v>259</v>
      </c>
      <c r="E16" s="7">
        <f>'Paper - 4'!D19</f>
        <v>532</v>
      </c>
      <c r="F16" s="205" t="s">
        <v>88</v>
      </c>
      <c r="G16" s="16"/>
      <c r="H16" s="4"/>
    </row>
    <row r="17" spans="1:8">
      <c r="A17" s="15"/>
      <c r="B17" s="213" t="str">
        <f>'Paper - 4'!A20</f>
        <v>8- Rafiabad</v>
      </c>
      <c r="C17" s="7">
        <f>'Paper - 4'!B20</f>
        <v>138718</v>
      </c>
      <c r="D17" s="7">
        <f>'Paper - 4'!C20</f>
        <v>62</v>
      </c>
      <c r="E17" s="7">
        <f>'Paper - 4'!D20</f>
        <v>1777</v>
      </c>
      <c r="F17" s="205" t="s">
        <v>88</v>
      </c>
      <c r="G17" s="16"/>
      <c r="H17" s="4"/>
    </row>
    <row r="18" spans="1:8">
      <c r="A18" s="15"/>
      <c r="B18" s="7" t="str">
        <f>'Paper - 4'!A21</f>
        <v>9-Uri</v>
      </c>
      <c r="C18" s="7">
        <f>'Paper - 4'!B21</f>
        <v>155675</v>
      </c>
      <c r="D18" s="7">
        <f>'Paper - 4'!C21</f>
        <v>651</v>
      </c>
      <c r="E18" s="7">
        <f>'Paper - 4'!D21</f>
        <v>23188</v>
      </c>
      <c r="F18" s="205" t="s">
        <v>88</v>
      </c>
      <c r="G18" s="16"/>
      <c r="H18" s="4"/>
    </row>
    <row r="19" spans="1:8">
      <c r="A19" s="15"/>
      <c r="B19" s="7" t="str">
        <f>'Paper - 4'!A22</f>
        <v>10-Baramulla</v>
      </c>
      <c r="C19" s="7">
        <f>'Paper - 4'!B22</f>
        <v>169112</v>
      </c>
      <c r="D19" s="7">
        <f>'Paper - 4'!C22</f>
        <v>91</v>
      </c>
      <c r="E19" s="7">
        <f>'Paper - 4'!D22</f>
        <v>5243</v>
      </c>
      <c r="F19" s="205" t="s">
        <v>88</v>
      </c>
      <c r="G19" s="16"/>
      <c r="H19" s="4"/>
    </row>
    <row r="20" spans="1:8">
      <c r="A20" s="15"/>
      <c r="B20" s="7" t="str">
        <f>'Paper - 4'!A23</f>
        <v>11-Gulmarg</v>
      </c>
      <c r="C20" s="7">
        <f>'Paper - 4'!B23</f>
        <v>125567</v>
      </c>
      <c r="D20" s="7">
        <f>'Paper - 4'!C23</f>
        <v>126</v>
      </c>
      <c r="E20" s="7">
        <f>'Paper - 4'!D23</f>
        <v>4129</v>
      </c>
      <c r="F20" s="205" t="s">
        <v>88</v>
      </c>
      <c r="G20" s="16"/>
      <c r="H20" s="4"/>
    </row>
    <row r="21" spans="1:8">
      <c r="A21" s="15"/>
      <c r="B21" s="7" t="str">
        <f>'Paper - 4'!A24</f>
        <v>12-Wagoora-Kreeri</v>
      </c>
      <c r="C21" s="7">
        <f>'Paper - 4'!B24</f>
        <v>98786</v>
      </c>
      <c r="D21" s="7">
        <f>'Paper - 4'!C24</f>
        <v>0</v>
      </c>
      <c r="E21" s="7">
        <f>'Paper - 4'!D24</f>
        <v>2294</v>
      </c>
      <c r="F21" s="205" t="s">
        <v>88</v>
      </c>
      <c r="G21" s="16"/>
      <c r="H21" s="4"/>
    </row>
    <row r="22" spans="1:8">
      <c r="A22" s="15"/>
      <c r="B22" s="7" t="str">
        <f>'Paper - 4'!A25</f>
        <v>13-Pattan</v>
      </c>
      <c r="C22" s="7">
        <f>'Paper - 4'!B25</f>
        <v>166056</v>
      </c>
      <c r="D22" s="7">
        <f>'Paper - 4'!C25</f>
        <v>287</v>
      </c>
      <c r="E22" s="7">
        <f>'Paper - 4'!D25</f>
        <v>542</v>
      </c>
      <c r="F22" s="205" t="s">
        <v>88</v>
      </c>
      <c r="G22" s="16"/>
      <c r="H22" s="4"/>
    </row>
    <row r="23" spans="1:8">
      <c r="A23" s="15"/>
      <c r="B23" s="7" t="str">
        <f>'Paper - 4'!A29</f>
        <v>14-Sonawari</v>
      </c>
      <c r="C23" s="7">
        <f>'Paper - 4'!B29</f>
        <v>174607</v>
      </c>
      <c r="D23" s="7">
        <f>'Paper - 4'!C29</f>
        <v>137</v>
      </c>
      <c r="E23" s="7">
        <f>'Paper - 4'!D29</f>
        <v>10508</v>
      </c>
      <c r="F23" s="210" t="s">
        <v>261</v>
      </c>
      <c r="G23" s="16"/>
      <c r="H23" s="4"/>
    </row>
    <row r="24" spans="1:8">
      <c r="A24" s="15"/>
      <c r="B24" s="7" t="str">
        <f>'Paper - 4'!A30</f>
        <v xml:space="preserve">15-Bandipora </v>
      </c>
      <c r="C24" s="7">
        <f>'Paper - 4'!B30</f>
        <v>179633</v>
      </c>
      <c r="D24" s="7">
        <f>'Paper - 4'!C30</f>
        <v>151</v>
      </c>
      <c r="E24" s="7">
        <f>'Paper - 4'!D30</f>
        <v>33772</v>
      </c>
      <c r="F24" s="210" t="s">
        <v>261</v>
      </c>
      <c r="G24" s="16"/>
      <c r="H24" s="4"/>
    </row>
    <row r="25" spans="1:8">
      <c r="A25" s="15"/>
      <c r="B25" s="7" t="str">
        <f>'Paper - 4'!A31</f>
        <v>16-Gurez (ST)</v>
      </c>
      <c r="C25" s="7">
        <f>'Paper - 4'!B31</f>
        <v>37992</v>
      </c>
      <c r="D25" s="7">
        <f>'Paper - 4'!C31</f>
        <v>104</v>
      </c>
      <c r="E25" s="7">
        <f>'Paper - 4'!D31</f>
        <v>31094</v>
      </c>
      <c r="F25" s="210" t="s">
        <v>261</v>
      </c>
      <c r="G25" s="16"/>
      <c r="H25" s="4"/>
    </row>
    <row r="26" spans="1:8">
      <c r="A26" s="15"/>
      <c r="B26" s="7" t="str">
        <f>'Paper - 4'!A51</f>
        <v>27-Budgam</v>
      </c>
      <c r="C26" s="7">
        <f>'Paper - 4'!B51</f>
        <v>161942</v>
      </c>
      <c r="D26" s="7">
        <f>'Paper - 4'!C51</f>
        <v>0</v>
      </c>
      <c r="E26" s="7">
        <f>'Paper - 4'!D51</f>
        <v>103</v>
      </c>
      <c r="F26" s="210" t="s">
        <v>96</v>
      </c>
      <c r="G26" s="22"/>
      <c r="H26" s="4"/>
    </row>
    <row r="27" spans="1:8">
      <c r="A27" s="15"/>
      <c r="B27" s="7" t="str">
        <f>'Paper - 4'!A52</f>
        <v>28-Beerwah</v>
      </c>
      <c r="C27" s="7">
        <f>'Paper - 4'!B52</f>
        <v>153970</v>
      </c>
      <c r="D27" s="7">
        <f>'Paper - 4'!C52</f>
        <v>0</v>
      </c>
      <c r="E27" s="7">
        <f>'Paper - 4'!D52</f>
        <v>0</v>
      </c>
      <c r="F27" s="210" t="s">
        <v>96</v>
      </c>
      <c r="G27" s="16"/>
      <c r="H27" s="4"/>
    </row>
    <row r="28" spans="1:8">
      <c r="A28" s="15"/>
      <c r="B28" s="7"/>
      <c r="C28" s="7"/>
      <c r="D28" s="7"/>
      <c r="E28" s="7"/>
      <c r="F28" s="205"/>
      <c r="G28" s="16"/>
      <c r="H28" s="4"/>
    </row>
    <row r="29" spans="1:8">
      <c r="A29" s="15"/>
      <c r="B29" s="43" t="s">
        <v>8</v>
      </c>
      <c r="C29" s="44">
        <f>SUM(C10:C27)</f>
        <v>2586537</v>
      </c>
      <c r="D29" s="44">
        <f t="shared" ref="D29:E29" si="0">SUM(D10:D27)</f>
        <v>2916</v>
      </c>
      <c r="E29" s="44">
        <f t="shared" si="0"/>
        <v>183534</v>
      </c>
      <c r="F29" s="211"/>
      <c r="G29" s="209">
        <f>(C29-2453470)*100/2453470</f>
        <v>5.4236244991787146</v>
      </c>
      <c r="H29" s="4"/>
    </row>
    <row r="30" spans="1:8">
      <c r="A30" s="15"/>
      <c r="B30" s="45" t="s">
        <v>40</v>
      </c>
      <c r="C30" s="46"/>
      <c r="D30" s="47">
        <f>D29/C29*100</f>
        <v>0.11273761017143771</v>
      </c>
      <c r="E30" s="47">
        <f>E29/C29*100</f>
        <v>7.0957422994528976</v>
      </c>
      <c r="F30" s="212"/>
      <c r="G30" s="42"/>
      <c r="H30" s="4"/>
    </row>
    <row r="31" spans="1:8">
      <c r="A31" s="15"/>
      <c r="B31" s="7"/>
      <c r="C31" s="7"/>
      <c r="D31" s="7"/>
      <c r="E31" s="7"/>
      <c r="F31" s="206"/>
      <c r="G31" s="16"/>
      <c r="H31" s="4"/>
    </row>
    <row r="32" spans="1:8">
      <c r="A32" s="23" t="s">
        <v>93</v>
      </c>
      <c r="B32" s="7" t="str">
        <f>'Paper - 4'!A35</f>
        <v>17-Kangan (ST)</v>
      </c>
      <c r="C32" s="7">
        <f>'Paper - 4'!B35</f>
        <v>133333</v>
      </c>
      <c r="D32" s="7">
        <f>'Paper - 4'!C35</f>
        <v>37</v>
      </c>
      <c r="E32" s="7">
        <f>'Paper - 4'!D35</f>
        <v>56835</v>
      </c>
      <c r="F32" s="246" t="s">
        <v>95</v>
      </c>
      <c r="G32" s="16"/>
      <c r="H32" s="4"/>
    </row>
    <row r="33" spans="1:8">
      <c r="A33" s="15"/>
      <c r="B33" s="7" t="str">
        <f>'Paper - 4'!A36</f>
        <v>18-Ganderbal</v>
      </c>
      <c r="C33" s="7">
        <f>'Paper - 4'!B36</f>
        <v>179751</v>
      </c>
      <c r="D33" s="7">
        <f>'Paper - 4'!C36</f>
        <v>80</v>
      </c>
      <c r="E33" s="7">
        <f>'Paper - 4'!D36</f>
        <v>4235</v>
      </c>
      <c r="F33" s="246" t="s">
        <v>95</v>
      </c>
      <c r="G33" s="16"/>
      <c r="H33" s="4"/>
    </row>
    <row r="34" spans="1:8">
      <c r="A34" s="373"/>
      <c r="B34" s="7" t="str">
        <f>'Paper - 4'!A40</f>
        <v>19-Hazratbal</v>
      </c>
      <c r="C34" s="7">
        <f>'Paper - 4'!B40</f>
        <v>161389</v>
      </c>
      <c r="D34" s="7">
        <f>'Paper - 4'!C40</f>
        <v>11</v>
      </c>
      <c r="E34" s="7">
        <f>'Paper - 4'!D40</f>
        <v>4772</v>
      </c>
      <c r="F34" s="208" t="s">
        <v>68</v>
      </c>
      <c r="G34" s="16"/>
      <c r="H34" s="4"/>
    </row>
    <row r="35" spans="1:8">
      <c r="A35" s="15"/>
      <c r="B35" s="7" t="str">
        <f>'Paper - 4'!A41</f>
        <v>20-Khanyar</v>
      </c>
      <c r="C35" s="7">
        <f>'Paper - 4'!B41</f>
        <v>170924</v>
      </c>
      <c r="D35" s="7">
        <f>'Paper - 4'!C41</f>
        <v>324</v>
      </c>
      <c r="E35" s="7">
        <f>'Paper - 4'!D41</f>
        <v>1397</v>
      </c>
      <c r="F35" s="208" t="s">
        <v>68</v>
      </c>
      <c r="G35" s="16"/>
      <c r="H35" s="4"/>
    </row>
    <row r="36" spans="1:8">
      <c r="A36" s="15"/>
      <c r="B36" s="7" t="str">
        <f>'Paper - 4'!A42</f>
        <v>21- Habbakadal</v>
      </c>
      <c r="C36" s="7">
        <f>'Paper - 4'!B42</f>
        <v>131356</v>
      </c>
      <c r="D36" s="7">
        <f>'Paper - 4'!C42</f>
        <v>68</v>
      </c>
      <c r="E36" s="7">
        <f>'Paper - 4'!D42</f>
        <v>198</v>
      </c>
      <c r="F36" s="205" t="s">
        <v>68</v>
      </c>
      <c r="G36" s="16"/>
      <c r="H36" s="4"/>
    </row>
    <row r="37" spans="1:8">
      <c r="A37" s="15"/>
      <c r="B37" s="7" t="str">
        <f>'Paper - 4'!A43</f>
        <v>22- Lal Chowk</v>
      </c>
      <c r="C37" s="7">
        <f>'Paper - 4'!B43</f>
        <v>156995</v>
      </c>
      <c r="D37" s="7">
        <f>'Paper - 4'!C43</f>
        <v>285</v>
      </c>
      <c r="E37" s="7">
        <f>'Paper - 4'!D43</f>
        <v>748</v>
      </c>
      <c r="F37" s="205" t="s">
        <v>68</v>
      </c>
      <c r="G37" s="16"/>
      <c r="H37" s="4"/>
    </row>
    <row r="38" spans="1:8">
      <c r="A38" s="15"/>
      <c r="B38" s="7" t="str">
        <f>'Paper - 4'!A44</f>
        <v>23-Channapora</v>
      </c>
      <c r="C38" s="7">
        <f>'Paper - 4'!B44</f>
        <v>155200</v>
      </c>
      <c r="D38" s="7">
        <f>'Paper - 4'!C44</f>
        <v>108</v>
      </c>
      <c r="E38" s="7">
        <f>'Paper - 4'!D44</f>
        <v>64</v>
      </c>
      <c r="F38" s="205" t="s">
        <v>68</v>
      </c>
      <c r="G38" s="16"/>
      <c r="H38" s="4"/>
    </row>
    <row r="39" spans="1:8">
      <c r="A39" s="15"/>
      <c r="B39" s="7" t="str">
        <f>'Paper - 4'!A45</f>
        <v>24-Zadibal</v>
      </c>
      <c r="C39" s="7">
        <f>'Paper - 4'!B45</f>
        <v>169887</v>
      </c>
      <c r="D39" s="7">
        <f>'Paper - 4'!C45</f>
        <v>61</v>
      </c>
      <c r="E39" s="7">
        <f>'Paper - 4'!D45</f>
        <v>1219</v>
      </c>
      <c r="F39" s="205" t="s">
        <v>68</v>
      </c>
      <c r="G39" s="16"/>
      <c r="H39" s="4"/>
    </row>
    <row r="40" spans="1:8">
      <c r="A40" s="15"/>
      <c r="B40" s="7" t="str">
        <f>'Paper - 4'!A46</f>
        <v>25-Eidgah</v>
      </c>
      <c r="C40" s="7">
        <f>'Paper - 4'!B46</f>
        <v>136037</v>
      </c>
      <c r="D40" s="7">
        <f>'Paper - 4'!C46</f>
        <v>154</v>
      </c>
      <c r="E40" s="7">
        <f>'Paper - 4'!D46</f>
        <v>222</v>
      </c>
      <c r="F40" s="205" t="s">
        <v>68</v>
      </c>
      <c r="G40" s="22"/>
      <c r="H40" s="4"/>
    </row>
    <row r="41" spans="1:8">
      <c r="A41" s="15"/>
      <c r="B41" s="7" t="str">
        <f>'Paper - 4'!A47</f>
        <v>26-Central Shalteng</v>
      </c>
      <c r="C41" s="7">
        <f>'Paper - 4'!B47</f>
        <v>139403</v>
      </c>
      <c r="D41" s="7">
        <f>'Paper - 4'!C47</f>
        <v>57</v>
      </c>
      <c r="E41" s="7">
        <f>'Paper - 4'!D47</f>
        <v>315</v>
      </c>
      <c r="F41" s="205" t="s">
        <v>68</v>
      </c>
      <c r="G41" s="22"/>
      <c r="H41" s="4"/>
    </row>
    <row r="42" spans="1:8">
      <c r="A42" s="15"/>
      <c r="B42" s="7" t="str">
        <f>'Paper - 4'!A53</f>
        <v>29-Khansahib</v>
      </c>
      <c r="C42" s="7">
        <f>'Paper - 4'!B53</f>
        <v>153136</v>
      </c>
      <c r="D42" s="7">
        <f>'Paper - 4'!C53</f>
        <v>0</v>
      </c>
      <c r="E42" s="7">
        <f>'Paper - 4'!D53</f>
        <v>15106</v>
      </c>
      <c r="F42" s="309" t="s">
        <v>96</v>
      </c>
      <c r="G42" s="22"/>
      <c r="H42" s="4"/>
    </row>
    <row r="43" spans="1:8">
      <c r="A43" s="15"/>
      <c r="B43" s="7" t="str">
        <f>'Paper - 4'!A54</f>
        <v xml:space="preserve">30-Chrar-i-Sharief </v>
      </c>
      <c r="C43" s="7">
        <f>'Paper - 4'!B54</f>
        <v>158227</v>
      </c>
      <c r="D43" s="7">
        <f>'Paper - 4'!C54</f>
        <v>2</v>
      </c>
      <c r="E43" s="7">
        <f>'Paper - 4'!D54</f>
        <v>7795</v>
      </c>
      <c r="F43" s="210" t="s">
        <v>96</v>
      </c>
      <c r="G43" s="16"/>
      <c r="H43" s="4"/>
    </row>
    <row r="44" spans="1:8">
      <c r="A44" s="15"/>
      <c r="B44" s="7" t="str">
        <f>'Paper - 4'!A55</f>
        <v>31-Chadoora</v>
      </c>
      <c r="C44" s="7">
        <f>'Paper - 4'!B55</f>
        <v>126470</v>
      </c>
      <c r="D44" s="7">
        <f>'Paper - 4'!C55</f>
        <v>366</v>
      </c>
      <c r="E44" s="7">
        <f>'Paper - 4'!D55</f>
        <v>908</v>
      </c>
      <c r="F44" s="309" t="s">
        <v>96</v>
      </c>
      <c r="G44" s="16"/>
      <c r="H44" s="4"/>
    </row>
    <row r="45" spans="1:8">
      <c r="A45" s="15"/>
      <c r="B45" s="7" t="str">
        <f>'Paper - 4'!A59</f>
        <v>32-Pampore</v>
      </c>
      <c r="C45" s="7">
        <f>'Paper - 4'!B59</f>
        <v>132243</v>
      </c>
      <c r="D45" s="7">
        <f>'Paper - 4'!C59</f>
        <v>36</v>
      </c>
      <c r="E45" s="7">
        <f>'Paper - 4'!D59</f>
        <v>1306</v>
      </c>
      <c r="F45" s="210" t="s">
        <v>67</v>
      </c>
      <c r="G45" s="22"/>
      <c r="H45" s="4"/>
    </row>
    <row r="46" spans="1:8">
      <c r="A46" s="15"/>
      <c r="B46" s="7" t="str">
        <f>'Paper - 4'!A60</f>
        <v>33-Tral</v>
      </c>
      <c r="C46" s="7">
        <f>'Paper - 4'!B60</f>
        <v>137977</v>
      </c>
      <c r="D46" s="7">
        <f>'Paper - 4'!C60</f>
        <v>161</v>
      </c>
      <c r="E46" s="7">
        <f>'Paper - 4'!D60</f>
        <v>11819</v>
      </c>
      <c r="F46" s="210" t="s">
        <v>67</v>
      </c>
      <c r="G46" s="22"/>
      <c r="H46" s="4"/>
    </row>
    <row r="47" spans="1:8">
      <c r="A47" s="15"/>
      <c r="B47" s="7" t="str">
        <f>'Paper - 4'!A61</f>
        <v>34-Pulwama</v>
      </c>
      <c r="C47" s="7">
        <f>'Paper - 4'!B61</f>
        <v>139319</v>
      </c>
      <c r="D47" s="7">
        <f>'Paper - 4'!C61</f>
        <v>205</v>
      </c>
      <c r="E47" s="7">
        <f>'Paper - 4'!D61</f>
        <v>802</v>
      </c>
      <c r="F47" s="210" t="s">
        <v>67</v>
      </c>
      <c r="G47" s="22"/>
      <c r="H47" s="4"/>
    </row>
    <row r="48" spans="1:8">
      <c r="A48" s="15"/>
      <c r="B48" s="7" t="str">
        <f>'Paper - 4'!A62</f>
        <v xml:space="preserve">35-Rajpora </v>
      </c>
      <c r="C48" s="7">
        <f>'Paper - 4'!B62</f>
        <v>150901</v>
      </c>
      <c r="D48" s="7">
        <f>'Paper - 4'!C62</f>
        <v>0</v>
      </c>
      <c r="E48" s="7">
        <f>'Paper - 4'!D62</f>
        <v>8680</v>
      </c>
      <c r="F48" s="309" t="s">
        <v>67</v>
      </c>
      <c r="G48" s="22"/>
      <c r="H48" s="4"/>
    </row>
    <row r="49" spans="1:8">
      <c r="A49" s="23"/>
      <c r="B49" s="7" t="str">
        <f>'Paper - 4'!A67</f>
        <v>37-Shopian</v>
      </c>
      <c r="C49" s="7">
        <f>'Paper - 4'!B67</f>
        <v>133535</v>
      </c>
      <c r="D49" s="7">
        <f>'Paper - 4'!C67</f>
        <v>43</v>
      </c>
      <c r="E49" s="33">
        <f>'Paper - 4'!D67</f>
        <v>21765</v>
      </c>
      <c r="F49" s="205" t="s">
        <v>91</v>
      </c>
      <c r="G49" s="16"/>
      <c r="H49" s="4"/>
    </row>
    <row r="50" spans="1:8">
      <c r="A50" s="15"/>
      <c r="B50" s="7"/>
      <c r="C50" s="7"/>
      <c r="D50" s="7"/>
      <c r="E50" s="7"/>
      <c r="F50" s="210"/>
      <c r="G50" s="22"/>
      <c r="H50" s="4"/>
    </row>
    <row r="51" spans="1:8">
      <c r="A51" s="15"/>
      <c r="B51" s="48" t="s">
        <v>8</v>
      </c>
      <c r="C51" s="44">
        <f>SUM(C32:C49)</f>
        <v>2666083</v>
      </c>
      <c r="D51" s="44">
        <f t="shared" ref="D51:E51" si="1">SUM(D32:D49)</f>
        <v>1998</v>
      </c>
      <c r="E51" s="44">
        <f t="shared" si="1"/>
        <v>138186</v>
      </c>
      <c r="F51" s="211"/>
      <c r="G51" s="209">
        <f>(C51-2453470)*100/2453470</f>
        <v>8.6658080188467768</v>
      </c>
      <c r="H51" s="4"/>
    </row>
    <row r="52" spans="1:8">
      <c r="A52" s="15"/>
      <c r="B52" s="49" t="s">
        <v>40</v>
      </c>
      <c r="C52" s="46"/>
      <c r="D52" s="47">
        <f>D51/C51*100</f>
        <v>7.4941402799537746E-2</v>
      </c>
      <c r="E52" s="47">
        <f>E51/C51*100</f>
        <v>5.1831094530815438</v>
      </c>
      <c r="F52" s="212"/>
      <c r="G52" s="42"/>
      <c r="H52" s="4"/>
    </row>
    <row r="53" spans="1:8">
      <c r="A53" s="15"/>
      <c r="B53" s="8"/>
      <c r="C53" s="7"/>
      <c r="D53" s="7"/>
      <c r="E53" s="7"/>
      <c r="F53" s="206"/>
      <c r="G53" s="22"/>
      <c r="H53" s="4"/>
    </row>
    <row r="54" spans="1:8" ht="26.25">
      <c r="A54" s="447" t="s">
        <v>598</v>
      </c>
      <c r="B54" s="7" t="str">
        <f>'Paper - 4'!A66</f>
        <v xml:space="preserve">36-Zainapora </v>
      </c>
      <c r="C54" s="7">
        <f>'Paper - 4'!B66</f>
        <v>132680</v>
      </c>
      <c r="D54" s="7">
        <f>'Paper - 4'!C66</f>
        <v>0</v>
      </c>
      <c r="E54" s="33">
        <f>'Paper - 4'!D66</f>
        <v>55</v>
      </c>
      <c r="F54" s="205" t="s">
        <v>91</v>
      </c>
      <c r="G54" s="16"/>
      <c r="H54" s="4"/>
    </row>
    <row r="55" spans="1:8">
      <c r="A55" s="23"/>
      <c r="B55" s="7" t="str">
        <f>'Paper - 4'!A71</f>
        <v>38-D.H. Pora</v>
      </c>
      <c r="C55" s="7">
        <f>'Paper - 4'!B71</f>
        <v>133803</v>
      </c>
      <c r="D55" s="7">
        <f>'Paper - 4'!C71</f>
        <v>16</v>
      </c>
      <c r="E55" s="7">
        <f>'Paper - 4'!D71</f>
        <v>18924</v>
      </c>
      <c r="F55" s="205" t="s">
        <v>66</v>
      </c>
      <c r="G55" s="16"/>
      <c r="H55" s="4"/>
    </row>
    <row r="56" spans="1:8">
      <c r="A56" s="23"/>
      <c r="B56" s="7" t="str">
        <f>'Paper - 4'!A72</f>
        <v>39-Kulgam</v>
      </c>
      <c r="C56" s="7">
        <f>'Paper - 4'!B72</f>
        <v>146958</v>
      </c>
      <c r="D56" s="7">
        <f>'Paper - 4'!C72</f>
        <v>3</v>
      </c>
      <c r="E56" s="7">
        <f>'Paper - 4'!D72</f>
        <v>293</v>
      </c>
      <c r="F56" s="205" t="s">
        <v>66</v>
      </c>
      <c r="G56" s="16"/>
      <c r="H56" s="4"/>
    </row>
    <row r="57" spans="1:8">
      <c r="A57" s="23"/>
      <c r="B57" s="7" t="str">
        <f>'Paper - 4'!A73</f>
        <v>40-Devsar</v>
      </c>
      <c r="C57" s="7">
        <f>'Paper - 4'!B73</f>
        <v>143722</v>
      </c>
      <c r="D57" s="7">
        <f>'Paper - 4'!C73</f>
        <v>2</v>
      </c>
      <c r="E57" s="7">
        <f>'Paper - 4'!D73</f>
        <v>7308</v>
      </c>
      <c r="F57" s="205" t="s">
        <v>66</v>
      </c>
      <c r="G57" s="16"/>
      <c r="H57" s="4"/>
    </row>
    <row r="58" spans="1:8">
      <c r="A58" s="15"/>
      <c r="B58" s="7" t="str">
        <f>'Paper - 4'!A77</f>
        <v>41-Dooru</v>
      </c>
      <c r="C58" s="7">
        <f>'Paper - 4'!B77</f>
        <v>192381</v>
      </c>
      <c r="D58" s="7">
        <f>'Paper - 4'!C77</f>
        <v>1122</v>
      </c>
      <c r="E58" s="7">
        <f>'Paper - 4'!D77</f>
        <v>23491</v>
      </c>
      <c r="F58" s="215" t="s">
        <v>64</v>
      </c>
      <c r="G58" s="16"/>
      <c r="H58" s="4"/>
    </row>
    <row r="59" spans="1:8">
      <c r="A59" s="15"/>
      <c r="B59" s="7" t="str">
        <f>'Paper - 4'!A78</f>
        <v>42-Kokernag (ST)</v>
      </c>
      <c r="C59" s="7">
        <f>'Paper - 4'!B78</f>
        <v>153084</v>
      </c>
      <c r="D59" s="7">
        <f>'Paper - 4'!C78</f>
        <v>46</v>
      </c>
      <c r="E59" s="7">
        <f>'Paper - 4'!D78</f>
        <v>52310</v>
      </c>
      <c r="F59" s="215" t="s">
        <v>64</v>
      </c>
      <c r="G59" s="16"/>
      <c r="H59" s="4"/>
    </row>
    <row r="60" spans="1:8">
      <c r="A60" s="15"/>
      <c r="B60" s="7" t="str">
        <f>'Paper - 4'!A79</f>
        <v>43-Anantnag West</v>
      </c>
      <c r="C60" s="7">
        <f>'Paper - 4'!B79</f>
        <v>168544</v>
      </c>
      <c r="D60" s="7">
        <f>'Paper - 4'!C79</f>
        <v>88</v>
      </c>
      <c r="E60" s="7">
        <f>'Paper - 4'!D79</f>
        <v>2255</v>
      </c>
      <c r="F60" s="215" t="s">
        <v>64</v>
      </c>
      <c r="G60" s="16"/>
      <c r="H60" s="4"/>
    </row>
    <row r="61" spans="1:8">
      <c r="A61" s="15"/>
      <c r="B61" s="7" t="str">
        <f>'Paper - 4'!A80</f>
        <v>44-Anantnag</v>
      </c>
      <c r="C61" s="7">
        <f>'Paper - 4'!B80</f>
        <v>155802</v>
      </c>
      <c r="D61" s="7">
        <f>'Paper - 4'!C80</f>
        <v>66</v>
      </c>
      <c r="E61" s="7">
        <f>'Paper - 4'!D80</f>
        <v>364</v>
      </c>
      <c r="F61" s="215" t="s">
        <v>64</v>
      </c>
      <c r="G61" s="16"/>
      <c r="H61" s="4"/>
    </row>
    <row r="62" spans="1:8">
      <c r="A62" s="15"/>
      <c r="B62" s="7" t="str">
        <f>'Paper - 4'!A81</f>
        <v xml:space="preserve">45-Srigufwara-Bijbehara </v>
      </c>
      <c r="C62" s="7">
        <f>'Paper - 4'!B81</f>
        <v>160604</v>
      </c>
      <c r="D62" s="7">
        <f>'Paper - 4'!C81</f>
        <v>64</v>
      </c>
      <c r="E62" s="7">
        <f>'Paper - 4'!D81</f>
        <v>3397</v>
      </c>
      <c r="F62" s="215" t="s">
        <v>64</v>
      </c>
      <c r="G62" s="16"/>
      <c r="H62" s="4"/>
    </row>
    <row r="63" spans="1:8">
      <c r="A63" s="15"/>
      <c r="B63" s="7" t="str">
        <f>'Paper - 4'!A82</f>
        <v>46-Shangus- Anantnag East</v>
      </c>
      <c r="C63" s="7">
        <f>'Paper - 4'!B82</f>
        <v>137511</v>
      </c>
      <c r="D63" s="7">
        <f>'Paper - 4'!C82</f>
        <v>374</v>
      </c>
      <c r="E63" s="7">
        <f>'Paper - 4'!D82</f>
        <v>9648</v>
      </c>
      <c r="F63" s="215" t="s">
        <v>64</v>
      </c>
      <c r="G63" s="16"/>
      <c r="H63" s="4"/>
    </row>
    <row r="64" spans="1:8">
      <c r="A64" s="15"/>
      <c r="B64" s="7" t="str">
        <f>'Paper - 4'!A83</f>
        <v>47-Pahalgam</v>
      </c>
      <c r="C64" s="7">
        <f>'Paper - 4'!B83</f>
        <v>110766</v>
      </c>
      <c r="D64" s="7">
        <f>'Paper - 4'!C83</f>
        <v>66</v>
      </c>
      <c r="E64" s="7">
        <f>'Paper - 4'!D83</f>
        <v>24541</v>
      </c>
      <c r="F64" s="215" t="s">
        <v>64</v>
      </c>
      <c r="G64" s="16"/>
      <c r="H64" s="4"/>
    </row>
    <row r="65" spans="1:8">
      <c r="A65" s="15"/>
      <c r="B65" s="7" t="str">
        <f>'Paper - 4'!A147</f>
        <v>84-Nowshera</v>
      </c>
      <c r="C65" s="7">
        <f>'Paper - 4'!B147</f>
        <v>106826</v>
      </c>
      <c r="D65" s="7">
        <f>'Paper - 4'!C147</f>
        <v>26307</v>
      </c>
      <c r="E65" s="7">
        <f>'Paper - 4'!D147</f>
        <v>18369</v>
      </c>
      <c r="F65" s="205" t="s">
        <v>72</v>
      </c>
      <c r="G65" s="16"/>
      <c r="H65" s="4"/>
    </row>
    <row r="66" spans="1:8">
      <c r="A66" s="15"/>
      <c r="B66" s="7" t="str">
        <f>'Paper - 4'!A148</f>
        <v>85-Rajouri (ST)</v>
      </c>
      <c r="C66" s="7">
        <f>'Paper - 4'!B148</f>
        <v>130409</v>
      </c>
      <c r="D66" s="7">
        <f>'Paper - 4'!C148</f>
        <v>8361</v>
      </c>
      <c r="E66" s="7">
        <f>'Paper - 4'!D148</f>
        <v>46297</v>
      </c>
      <c r="F66" s="205" t="s">
        <v>72</v>
      </c>
      <c r="G66" s="16"/>
      <c r="H66" s="4"/>
    </row>
    <row r="67" spans="1:8">
      <c r="A67" s="15"/>
      <c r="B67" s="7" t="str">
        <f>'Paper - 4'!A149</f>
        <v>86-Budhal (ST)</v>
      </c>
      <c r="C67" s="7">
        <f>'Paper - 4'!B149</f>
        <v>123050</v>
      </c>
      <c r="D67" s="7">
        <f>'Paper - 4'!C149</f>
        <v>898</v>
      </c>
      <c r="E67" s="7">
        <f>'Paper - 4'!D149</f>
        <v>70081</v>
      </c>
      <c r="F67" s="205" t="s">
        <v>72</v>
      </c>
      <c r="G67" s="16"/>
      <c r="H67" s="4"/>
    </row>
    <row r="68" spans="1:8">
      <c r="A68" s="15"/>
      <c r="B68" s="7" t="str">
        <f>'Paper - 4'!A150</f>
        <v>87-Thannamandi (ST)</v>
      </c>
      <c r="C68" s="7">
        <f>'Paper - 4'!B150</f>
        <v>158929</v>
      </c>
      <c r="D68" s="7">
        <f>'Paper - 4'!C150</f>
        <v>7</v>
      </c>
      <c r="E68" s="7">
        <f>'Paper - 4'!D150</f>
        <v>61746</v>
      </c>
      <c r="F68" s="205" t="s">
        <v>72</v>
      </c>
      <c r="G68" s="16"/>
      <c r="H68" s="4"/>
    </row>
    <row r="69" spans="1:8">
      <c r="A69" s="15"/>
      <c r="B69" s="7" t="str">
        <f>'Paper - 4'!A154</f>
        <v>88-Surankote (ST)</v>
      </c>
      <c r="C69" s="7">
        <f>'Paper - 4'!B154</f>
        <v>155377</v>
      </c>
      <c r="D69" s="7">
        <f>'Paper - 4'!C154</f>
        <v>63</v>
      </c>
      <c r="E69" s="7">
        <f>'Paper - 4'!D154</f>
        <v>65103</v>
      </c>
      <c r="F69" s="205" t="s">
        <v>89</v>
      </c>
      <c r="G69" s="16"/>
      <c r="H69" s="4"/>
    </row>
    <row r="70" spans="1:8">
      <c r="A70" s="15"/>
      <c r="B70" s="7" t="str">
        <f>'Paper - 4'!A155</f>
        <v xml:space="preserve">89- Poonch Haveli </v>
      </c>
      <c r="C70" s="7">
        <f>'Paper - 4'!B155</f>
        <v>180092</v>
      </c>
      <c r="D70" s="7">
        <f>'Paper - 4'!C155</f>
        <v>354</v>
      </c>
      <c r="E70" s="7">
        <f>'Paper - 4'!D155</f>
        <v>56009</v>
      </c>
      <c r="F70" s="205" t="s">
        <v>89</v>
      </c>
      <c r="G70" s="16"/>
      <c r="H70" s="4"/>
    </row>
    <row r="71" spans="1:8">
      <c r="A71" s="15"/>
      <c r="B71" s="7" t="str">
        <f>'Paper - 4'!A156</f>
        <v>90- Mendhar (ST)</v>
      </c>
      <c r="C71" s="7">
        <f>'Paper - 4'!B156</f>
        <v>141366</v>
      </c>
      <c r="D71" s="7">
        <f>'Paper - 4'!C156</f>
        <v>139</v>
      </c>
      <c r="E71" s="7">
        <f>'Paper - 4'!D156</f>
        <v>54989</v>
      </c>
      <c r="F71" s="205" t="s">
        <v>89</v>
      </c>
      <c r="G71" s="16"/>
      <c r="H71" s="4"/>
    </row>
    <row r="72" spans="1:8">
      <c r="A72" s="15"/>
      <c r="G72" s="16"/>
      <c r="H72" s="4"/>
    </row>
    <row r="73" spans="1:8">
      <c r="A73" s="15"/>
      <c r="B73" s="48" t="s">
        <v>8</v>
      </c>
      <c r="C73" s="44">
        <f>SUM(C54:C71)</f>
        <v>2631904</v>
      </c>
      <c r="D73" s="44">
        <f t="shared" ref="D73:E73" si="2">SUM(D54:D71)</f>
        <v>37976</v>
      </c>
      <c r="E73" s="44">
        <f t="shared" si="2"/>
        <v>515180</v>
      </c>
      <c r="F73" s="211"/>
      <c r="G73" s="209">
        <f>(C73-2453470)*100/2453470</f>
        <v>7.2727198620729006</v>
      </c>
      <c r="H73" s="4"/>
    </row>
    <row r="74" spans="1:8">
      <c r="A74" s="15"/>
      <c r="B74" s="49" t="s">
        <v>40</v>
      </c>
      <c r="C74" s="46"/>
      <c r="D74" s="47">
        <f>D73/C73*100</f>
        <v>1.442909771784989</v>
      </c>
      <c r="E74" s="47">
        <f>E73/C73*100</f>
        <v>19.574422167373886</v>
      </c>
      <c r="F74" s="212"/>
      <c r="G74" s="42" t="s">
        <v>10</v>
      </c>
      <c r="H74" s="4"/>
    </row>
    <row r="75" spans="1:8">
      <c r="A75" s="15"/>
      <c r="B75" s="7"/>
      <c r="C75" s="7"/>
      <c r="D75" s="7"/>
      <c r="E75" s="7"/>
      <c r="F75" s="206"/>
      <c r="G75" s="16"/>
      <c r="H75" s="4"/>
    </row>
    <row r="76" spans="1:8">
      <c r="A76" s="23" t="s">
        <v>278</v>
      </c>
      <c r="B76" s="7" t="str">
        <f>'Paper - 4'!A87</f>
        <v>48-Inderwal</v>
      </c>
      <c r="C76" s="7">
        <f>'Paper - 4'!B87</f>
        <v>84442</v>
      </c>
      <c r="D76" s="7">
        <f>'Paper - 4'!C87</f>
        <v>2961</v>
      </c>
      <c r="E76" s="7">
        <f>'Paper - 4'!D87</f>
        <v>21131</v>
      </c>
      <c r="F76" s="210" t="s">
        <v>71</v>
      </c>
      <c r="G76" s="16"/>
      <c r="H76" s="4"/>
    </row>
    <row r="77" spans="1:8">
      <c r="A77" s="373"/>
      <c r="B77" s="7" t="str">
        <f>'Paper - 4'!A88</f>
        <v>49- Kishtwar</v>
      </c>
      <c r="C77" s="7">
        <f>'Paper - 4'!B88</f>
        <v>94975</v>
      </c>
      <c r="D77" s="7">
        <f>'Paper - 4'!C88</f>
        <v>7388</v>
      </c>
      <c r="E77" s="7">
        <f>'Paper - 4'!D88</f>
        <v>8076</v>
      </c>
      <c r="F77" s="210" t="s">
        <v>71</v>
      </c>
      <c r="G77" s="16"/>
      <c r="H77" s="4"/>
    </row>
    <row r="78" spans="1:8">
      <c r="A78" s="15"/>
      <c r="B78" s="7" t="str">
        <f>'Paper - 4'!A89</f>
        <v>50- Padder - Nagseni</v>
      </c>
      <c r="C78" s="7">
        <f>'Paper - 4'!B89</f>
        <v>51279</v>
      </c>
      <c r="D78" s="7">
        <f>'Paper - 4'!C89</f>
        <v>3958</v>
      </c>
      <c r="E78" s="7">
        <f>'Paper - 4'!D89</f>
        <v>8942</v>
      </c>
      <c r="F78" s="309" t="s">
        <v>71</v>
      </c>
      <c r="G78" s="16"/>
      <c r="H78" s="4"/>
    </row>
    <row r="79" spans="1:8">
      <c r="A79" s="373"/>
      <c r="B79" s="7" t="str">
        <f>'Paper - 4'!A93</f>
        <v>51-Bhadarwah</v>
      </c>
      <c r="C79" s="33">
        <f>'Paper - 4'!B93</f>
        <v>154973</v>
      </c>
      <c r="D79" s="33">
        <f>'Paper - 4'!C93</f>
        <v>28917</v>
      </c>
      <c r="E79" s="33">
        <f>'Paper - 4'!D93</f>
        <v>15431</v>
      </c>
      <c r="F79" s="205" t="s">
        <v>69</v>
      </c>
      <c r="G79" s="16"/>
      <c r="H79" s="4"/>
    </row>
    <row r="80" spans="1:8">
      <c r="A80" s="373"/>
      <c r="B80" s="7" t="str">
        <f>'Paper - 4'!A94</f>
        <v xml:space="preserve">52-Doda </v>
      </c>
      <c r="C80" s="33">
        <f>'Paper - 4'!B94</f>
        <v>138839</v>
      </c>
      <c r="D80" s="33">
        <f>'Paper - 4'!C94</f>
        <v>5992</v>
      </c>
      <c r="E80" s="33">
        <f>'Paper - 4'!D94</f>
        <v>16741</v>
      </c>
      <c r="F80" s="205" t="s">
        <v>69</v>
      </c>
      <c r="G80" s="16"/>
      <c r="H80" s="4"/>
    </row>
    <row r="81" spans="1:8">
      <c r="A81" s="373"/>
      <c r="B81" s="7" t="str">
        <f>'Paper - 4'!A95</f>
        <v>53- Doda West</v>
      </c>
      <c r="C81" s="33">
        <f>'Paper - 4'!B95</f>
        <v>107065</v>
      </c>
      <c r="D81" s="33">
        <f>'Paper - 4'!C95</f>
        <v>17706</v>
      </c>
      <c r="E81" s="33">
        <f>'Paper - 4'!D95</f>
        <v>6619</v>
      </c>
      <c r="F81" s="205" t="s">
        <v>69</v>
      </c>
      <c r="G81" s="16"/>
      <c r="H81" s="4"/>
    </row>
    <row r="82" spans="1:8">
      <c r="A82" s="373"/>
      <c r="B82" s="7" t="str">
        <f>'Paper - 4'!A99</f>
        <v>54-Ramban</v>
      </c>
      <c r="C82" s="7">
        <f>'Paper - 4'!B99</f>
        <v>135284</v>
      </c>
      <c r="D82" s="7">
        <f>'Paper - 4'!C99</f>
        <v>13054</v>
      </c>
      <c r="E82" s="7">
        <f>'Paper - 4'!D99</f>
        <v>20108</v>
      </c>
      <c r="F82" s="205" t="s">
        <v>73</v>
      </c>
      <c r="G82" s="16"/>
      <c r="H82" s="4"/>
    </row>
    <row r="83" spans="1:8">
      <c r="A83" s="373"/>
      <c r="B83" s="7" t="str">
        <f>'Paper - 4'!A100</f>
        <v>55-Banihal</v>
      </c>
      <c r="C83" s="7">
        <f>'Paper - 4'!B100</f>
        <v>157488</v>
      </c>
      <c r="D83" s="7">
        <f>'Paper - 4'!C100</f>
        <v>1659</v>
      </c>
      <c r="E83" s="7">
        <f>'Paper - 4'!D100</f>
        <v>20089</v>
      </c>
      <c r="F83" s="205" t="s">
        <v>73</v>
      </c>
      <c r="G83" s="16"/>
      <c r="H83" s="4"/>
    </row>
    <row r="84" spans="1:8">
      <c r="A84" s="23"/>
      <c r="B84" s="7" t="str">
        <f>'Paper - 4'!A110</f>
        <v>59-Udhampur West</v>
      </c>
      <c r="C84" s="7">
        <f>'Paper - 4'!B110</f>
        <v>181908</v>
      </c>
      <c r="D84" s="7">
        <f>'Paper - 4'!C110</f>
        <v>36309</v>
      </c>
      <c r="E84" s="7">
        <f>'Paper - 4'!D110</f>
        <v>11225</v>
      </c>
      <c r="F84" s="205" t="s">
        <v>77</v>
      </c>
      <c r="G84" s="16"/>
      <c r="H84" s="4"/>
    </row>
    <row r="85" spans="1:8">
      <c r="A85" s="23"/>
      <c r="B85" s="7" t="str">
        <f>'Paper - 4'!A111</f>
        <v>60-Udhampur East</v>
      </c>
      <c r="C85" s="7">
        <f>'Paper - 4'!B111</f>
        <v>124198</v>
      </c>
      <c r="D85" s="7">
        <f>'Paper - 4'!C111</f>
        <v>28545</v>
      </c>
      <c r="E85" s="7">
        <f>'Paper - 4'!D111</f>
        <v>11465</v>
      </c>
      <c r="F85" s="205" t="s">
        <v>77</v>
      </c>
      <c r="G85" s="16"/>
      <c r="H85" s="4"/>
    </row>
    <row r="86" spans="1:8">
      <c r="A86" s="23"/>
      <c r="B86" s="7" t="str">
        <f>'Paper - 4'!A112</f>
        <v xml:space="preserve">61-Chenani </v>
      </c>
      <c r="C86" s="7">
        <f>'Paper - 4'!B112</f>
        <v>134451</v>
      </c>
      <c r="D86" s="7">
        <f>'Paper - 4'!C112</f>
        <v>31338</v>
      </c>
      <c r="E86" s="7">
        <f>'Paper - 4'!D112</f>
        <v>26139</v>
      </c>
      <c r="F86" s="205" t="s">
        <v>77</v>
      </c>
      <c r="G86" s="16"/>
      <c r="H86" s="4"/>
    </row>
    <row r="87" spans="1:8">
      <c r="A87" s="23"/>
      <c r="B87" s="7" t="str">
        <f>'Paper - 4'!A113</f>
        <v>62-Ramnagar (SC)</v>
      </c>
      <c r="C87" s="7">
        <f>'Paper - 4'!B113</f>
        <v>117132</v>
      </c>
      <c r="D87" s="7">
        <f>'Paper - 4'!C113</f>
        <v>43025</v>
      </c>
      <c r="E87" s="7">
        <f>'Paper - 4'!D113</f>
        <v>7867</v>
      </c>
      <c r="F87" s="205" t="s">
        <v>77</v>
      </c>
      <c r="G87" s="16"/>
      <c r="H87" s="4"/>
    </row>
    <row r="88" spans="1:8">
      <c r="A88" s="15"/>
      <c r="B88" s="7" t="str">
        <f>'Paper - 4'!A117</f>
        <v>63-Bani</v>
      </c>
      <c r="C88" s="7">
        <f>'Paper - 4'!B117</f>
        <v>74905</v>
      </c>
      <c r="D88" s="7">
        <f>'Paper - 4'!C117</f>
        <v>12071</v>
      </c>
      <c r="E88" s="7">
        <f>'Paper - 4'!D117</f>
        <v>18878</v>
      </c>
      <c r="F88" s="205" t="s">
        <v>76</v>
      </c>
      <c r="G88" s="16"/>
      <c r="H88" s="4"/>
    </row>
    <row r="89" spans="1:8">
      <c r="A89" s="15"/>
      <c r="B89" s="7" t="str">
        <f>'Paper - 4'!A118</f>
        <v>64-Billawar</v>
      </c>
      <c r="C89" s="7">
        <f>'Paper - 4'!B118</f>
        <v>114297</v>
      </c>
      <c r="D89" s="7">
        <f>'Paper - 4'!C118</f>
        <v>24863</v>
      </c>
      <c r="E89" s="7">
        <f>'Paper - 4'!D118</f>
        <v>7575</v>
      </c>
      <c r="F89" s="205" t="s">
        <v>76</v>
      </c>
      <c r="G89" s="16"/>
      <c r="H89" s="4"/>
    </row>
    <row r="90" spans="1:8">
      <c r="A90" s="15"/>
      <c r="B90" s="7" t="str">
        <f>'Paper - 4'!A119</f>
        <v>65-Basohli</v>
      </c>
      <c r="C90" s="7">
        <f>'Paper - 4'!B119</f>
        <v>84711</v>
      </c>
      <c r="D90" s="7">
        <f>'Paper - 4'!C119</f>
        <v>12506</v>
      </c>
      <c r="E90" s="7">
        <f>'Paper - 4'!D119</f>
        <v>6880</v>
      </c>
      <c r="F90" s="369" t="s">
        <v>76</v>
      </c>
      <c r="G90" s="16"/>
      <c r="H90" s="4"/>
    </row>
    <row r="91" spans="1:8">
      <c r="A91" s="15"/>
      <c r="B91" s="7" t="str">
        <f>'Paper - 4'!A120</f>
        <v>66- Jasrota</v>
      </c>
      <c r="C91" s="7">
        <f>'Paper - 4'!B120</f>
        <v>102093</v>
      </c>
      <c r="D91" s="7">
        <f>'Paper - 4'!C120</f>
        <v>24192</v>
      </c>
      <c r="E91" s="7">
        <f>'Paper - 4'!D120</f>
        <v>8639</v>
      </c>
      <c r="F91" s="205" t="s">
        <v>76</v>
      </c>
      <c r="G91" s="16"/>
      <c r="H91" s="4"/>
    </row>
    <row r="92" spans="1:8">
      <c r="A92" s="15"/>
      <c r="B92" s="7" t="str">
        <f>'Paper - 4'!A121</f>
        <v>67-Kathua  (SC)</v>
      </c>
      <c r="C92" s="7">
        <f>'Paper - 4'!B121</f>
        <v>138382</v>
      </c>
      <c r="D92" s="7">
        <f>'Paper - 4'!C121</f>
        <v>43280</v>
      </c>
      <c r="E92" s="7">
        <f>'Paper - 4'!D121</f>
        <v>6107</v>
      </c>
      <c r="F92" s="205" t="s">
        <v>76</v>
      </c>
      <c r="G92" s="16"/>
      <c r="H92" s="4"/>
    </row>
    <row r="93" spans="1:8">
      <c r="A93" s="15"/>
      <c r="B93" s="7" t="str">
        <f>'Paper - 4'!A122</f>
        <v>68-Hiranagar</v>
      </c>
      <c r="C93" s="7">
        <f>'Paper - 4'!B122</f>
        <v>102191</v>
      </c>
      <c r="D93" s="7">
        <f>'Paper - 4'!C122</f>
        <v>24348</v>
      </c>
      <c r="E93" s="7">
        <f>'Paper - 4'!D122</f>
        <v>5228</v>
      </c>
      <c r="F93" s="205" t="s">
        <v>76</v>
      </c>
      <c r="G93" s="16"/>
      <c r="H93" s="4"/>
    </row>
    <row r="94" spans="1:8">
      <c r="A94" s="15"/>
      <c r="G94" s="16"/>
      <c r="H94" s="4"/>
    </row>
    <row r="95" spans="1:8">
      <c r="A95" s="15"/>
      <c r="B95" s="48" t="s">
        <v>8</v>
      </c>
      <c r="C95" s="214">
        <f>SUM(C76:C93)</f>
        <v>2098613</v>
      </c>
      <c r="D95" s="214">
        <f t="shared" ref="D95:E95" si="3">SUM(D76:D93)</f>
        <v>362112</v>
      </c>
      <c r="E95" s="214">
        <f t="shared" si="3"/>
        <v>227140</v>
      </c>
      <c r="F95" s="211"/>
      <c r="G95" s="209">
        <f>(C95-2453470)*100/2453470</f>
        <v>-14.463474181465434</v>
      </c>
      <c r="H95" s="4"/>
    </row>
    <row r="96" spans="1:8">
      <c r="A96" s="15"/>
      <c r="B96" s="49" t="s">
        <v>40</v>
      </c>
      <c r="C96" s="46"/>
      <c r="D96" s="47">
        <f>D95/C95*100</f>
        <v>17.254824972493736</v>
      </c>
      <c r="E96" s="47">
        <f>E95/C95*100</f>
        <v>10.823339033923835</v>
      </c>
      <c r="F96" s="212"/>
      <c r="G96" s="42"/>
      <c r="H96" s="4"/>
    </row>
    <row r="97" spans="1:8">
      <c r="A97" s="7"/>
      <c r="B97" s="7"/>
      <c r="C97" s="7"/>
      <c r="D97" s="7"/>
      <c r="E97" s="7"/>
      <c r="F97" s="206"/>
      <c r="G97" s="16"/>
      <c r="H97" s="4"/>
    </row>
    <row r="98" spans="1:8">
      <c r="A98" s="23" t="s">
        <v>433</v>
      </c>
      <c r="B98" s="7" t="str">
        <f>'Paper - 4'!A104</f>
        <v>56-Gulabgarh (ST)</v>
      </c>
      <c r="C98" s="7">
        <f>'Paper - 4'!B104</f>
        <v>126084</v>
      </c>
      <c r="D98" s="7">
        <f>'Paper - 4'!C104</f>
        <v>1662</v>
      </c>
      <c r="E98" s="7">
        <f>'Paper - 4'!D104</f>
        <v>49515</v>
      </c>
      <c r="F98" s="205" t="s">
        <v>74</v>
      </c>
      <c r="G98" s="16"/>
      <c r="H98" s="4"/>
    </row>
    <row r="99" spans="1:8">
      <c r="A99" s="15"/>
      <c r="B99" s="7" t="str">
        <f>'Paper - 4'!A105</f>
        <v xml:space="preserve">57-Reasi </v>
      </c>
      <c r="C99" s="7">
        <f>'Paper - 4'!B105</f>
        <v>114899</v>
      </c>
      <c r="D99" s="7">
        <f>'Paper - 4'!C105</f>
        <v>18623</v>
      </c>
      <c r="E99" s="7">
        <f>'Paper - 4'!D105</f>
        <v>27766</v>
      </c>
      <c r="F99" s="308" t="s">
        <v>74</v>
      </c>
      <c r="G99" s="16"/>
      <c r="H99" s="4"/>
    </row>
    <row r="100" spans="1:8">
      <c r="A100" s="15"/>
      <c r="B100" s="7" t="str">
        <f>'Paper - 4'!A106</f>
        <v>58-Shri Mata Vaishno Devi</v>
      </c>
      <c r="C100" s="7">
        <f>'Paper - 4'!B106</f>
        <v>73684</v>
      </c>
      <c r="D100" s="7">
        <f>'Paper - 4'!C106</f>
        <v>17472</v>
      </c>
      <c r="E100" s="7">
        <f>'Paper - 4'!D106</f>
        <v>11084</v>
      </c>
      <c r="F100" s="205" t="s">
        <v>74</v>
      </c>
      <c r="G100" s="16"/>
      <c r="H100" s="4"/>
    </row>
    <row r="101" spans="1:8">
      <c r="A101" s="15"/>
      <c r="B101" s="7" t="str">
        <f>'Paper - 4'!A126</f>
        <v>69-Ramgarh (SC)</v>
      </c>
      <c r="C101" s="7">
        <f>'Paper - 4'!B126</f>
        <v>101332</v>
      </c>
      <c r="D101" s="7">
        <f>'Paper - 4'!C126</f>
        <v>30890</v>
      </c>
      <c r="E101" s="7">
        <f>'Paper - 4'!D126</f>
        <v>725</v>
      </c>
      <c r="F101" s="205" t="s">
        <v>75</v>
      </c>
      <c r="G101" s="16"/>
      <c r="H101" s="4"/>
    </row>
    <row r="102" spans="1:8">
      <c r="A102" s="15"/>
      <c r="B102" s="7" t="str">
        <f>'Paper - 4'!A127</f>
        <v xml:space="preserve">70-Samba </v>
      </c>
      <c r="C102" s="7">
        <f>'Paper - 4'!B127</f>
        <v>110150</v>
      </c>
      <c r="D102" s="7">
        <f>'Paper - 4'!C127</f>
        <v>33067</v>
      </c>
      <c r="E102" s="7">
        <f>'Paper - 4'!D127</f>
        <v>6688</v>
      </c>
      <c r="F102" s="205" t="s">
        <v>75</v>
      </c>
      <c r="G102" s="16"/>
      <c r="H102" s="4"/>
    </row>
    <row r="103" spans="1:8">
      <c r="A103" s="373"/>
      <c r="B103" s="7" t="str">
        <f>'Paper - 4'!A128</f>
        <v>71-Vijaypur</v>
      </c>
      <c r="C103" s="7">
        <f>'Paper - 4'!B128</f>
        <v>104553</v>
      </c>
      <c r="D103" s="7">
        <f>'Paper - 4'!C128</f>
        <v>27194</v>
      </c>
      <c r="E103" s="7">
        <f>'Paper - 4'!D128</f>
        <v>9773</v>
      </c>
      <c r="F103" s="308" t="s">
        <v>75</v>
      </c>
      <c r="G103" s="16"/>
      <c r="H103" s="4"/>
    </row>
    <row r="104" spans="1:8">
      <c r="A104" s="373"/>
      <c r="B104" s="7" t="str">
        <f>'Paper - 4'!A132</f>
        <v>72- Bishnah (SC)</v>
      </c>
      <c r="C104" s="7">
        <f>'Paper - 4'!B132</f>
        <v>141205</v>
      </c>
      <c r="D104" s="7">
        <f>'Paper - 4'!C132</f>
        <v>59241</v>
      </c>
      <c r="E104" s="7">
        <f>'Paper - 4'!D132</f>
        <v>2773</v>
      </c>
      <c r="F104" s="205" t="s">
        <v>70</v>
      </c>
      <c r="G104" s="16"/>
      <c r="H104" s="4"/>
    </row>
    <row r="105" spans="1:8">
      <c r="A105" s="23"/>
      <c r="B105" s="7" t="str">
        <f>'Paper - 4'!A133</f>
        <v>73- Suchetgarh (SC)</v>
      </c>
      <c r="C105" s="7">
        <f>'Paper - 4'!B133</f>
        <v>128368</v>
      </c>
      <c r="D105" s="7">
        <f>'Paper - 4'!C133</f>
        <v>47127</v>
      </c>
      <c r="E105" s="7">
        <f>'Paper - 4'!D133</f>
        <v>2647</v>
      </c>
      <c r="F105" s="205" t="s">
        <v>70</v>
      </c>
      <c r="G105" s="16"/>
      <c r="H105" s="4"/>
    </row>
    <row r="106" spans="1:8">
      <c r="A106" s="23"/>
      <c r="B106" s="7" t="str">
        <f>'Paper - 4'!A134</f>
        <v>74- R.S. Pura - Jammu South</v>
      </c>
      <c r="C106" s="7">
        <f>'Paper - 4'!B134</f>
        <v>169179</v>
      </c>
      <c r="D106" s="7">
        <f>'Paper - 4'!C134</f>
        <v>41473</v>
      </c>
      <c r="E106" s="7">
        <f>'Paper - 4'!D134</f>
        <v>2661</v>
      </c>
      <c r="F106" s="205" t="s">
        <v>70</v>
      </c>
      <c r="G106" s="16"/>
      <c r="H106" s="4"/>
    </row>
    <row r="107" spans="1:8">
      <c r="A107" s="23"/>
      <c r="B107" s="7" t="str">
        <f>'Paper - 4'!A135</f>
        <v>75- Bahu</v>
      </c>
      <c r="C107" s="7">
        <f>'Paper - 4'!B135</f>
        <v>170678</v>
      </c>
      <c r="D107" s="7">
        <f>'Paper - 4'!C135</f>
        <v>19193</v>
      </c>
      <c r="E107" s="7">
        <f>'Paper - 4'!D135</f>
        <v>10700</v>
      </c>
      <c r="F107" s="205" t="s">
        <v>70</v>
      </c>
      <c r="G107" s="16"/>
      <c r="H107" s="4"/>
    </row>
    <row r="108" spans="1:8">
      <c r="A108" s="23"/>
      <c r="B108" s="7" t="str">
        <f>'Paper - 4'!A136</f>
        <v>76-Jammu East</v>
      </c>
      <c r="C108" s="7">
        <f>'Paper - 4'!B136</f>
        <v>127961</v>
      </c>
      <c r="D108" s="7">
        <f>'Paper - 4'!C136</f>
        <v>16222</v>
      </c>
      <c r="E108" s="7">
        <f>'Paper - 4'!D136</f>
        <v>9236</v>
      </c>
      <c r="F108" s="205" t="s">
        <v>70</v>
      </c>
      <c r="G108" s="16"/>
      <c r="H108" s="4"/>
    </row>
    <row r="109" spans="1:8">
      <c r="A109" s="23"/>
      <c r="B109" s="7" t="str">
        <f>'Paper - 4'!A137</f>
        <v>77-Nagrota</v>
      </c>
      <c r="C109" s="7">
        <f>'Paper - 4'!B137</f>
        <v>126870</v>
      </c>
      <c r="D109" s="7">
        <f>'Paper - 4'!C137</f>
        <v>32002</v>
      </c>
      <c r="E109" s="7">
        <f>'Paper - 4'!D137</f>
        <v>24627</v>
      </c>
      <c r="F109" s="205" t="s">
        <v>70</v>
      </c>
      <c r="G109" s="16"/>
      <c r="H109" s="4"/>
    </row>
    <row r="110" spans="1:8">
      <c r="A110" s="23"/>
      <c r="B110" s="7" t="str">
        <f>'Paper - 4'!A138</f>
        <v xml:space="preserve">78-Jammu West </v>
      </c>
      <c r="C110" s="7">
        <f>'Paper - 4'!B138</f>
        <v>128632</v>
      </c>
      <c r="D110" s="7">
        <f>'Paper - 4'!C138</f>
        <v>19326</v>
      </c>
      <c r="E110" s="7">
        <f>'Paper - 4'!D138</f>
        <v>1269</v>
      </c>
      <c r="F110" s="205" t="s">
        <v>70</v>
      </c>
      <c r="G110" s="16"/>
      <c r="H110" s="4"/>
    </row>
    <row r="111" spans="1:8">
      <c r="A111" s="23"/>
      <c r="B111" s="7" t="str">
        <f>'Paper - 4'!A139</f>
        <v xml:space="preserve">79-Jammu North </v>
      </c>
      <c r="C111" s="7">
        <f>'Paper - 4'!B139</f>
        <v>179346</v>
      </c>
      <c r="D111" s="7">
        <f>'Paper - 4'!C139</f>
        <v>30345</v>
      </c>
      <c r="E111" s="7">
        <f>'Paper - 4'!D139</f>
        <v>6471</v>
      </c>
      <c r="F111" s="205" t="s">
        <v>70</v>
      </c>
      <c r="G111" s="16"/>
      <c r="H111" s="4"/>
    </row>
    <row r="112" spans="1:8">
      <c r="A112" s="23"/>
      <c r="B112" s="7" t="str">
        <f>'Paper - 4'!A140</f>
        <v>80-Marh (SC)</v>
      </c>
      <c r="C112" s="7">
        <f>'Paper - 4'!B140</f>
        <v>107288</v>
      </c>
      <c r="D112" s="7">
        <f>'Paper - 4'!C140</f>
        <v>45656</v>
      </c>
      <c r="E112" s="7">
        <f>'Paper - 4'!D140</f>
        <v>4013</v>
      </c>
      <c r="F112" s="205" t="s">
        <v>70</v>
      </c>
      <c r="G112" s="16"/>
      <c r="H112" s="4"/>
    </row>
    <row r="113" spans="1:8">
      <c r="A113" s="23"/>
      <c r="B113" s="7" t="str">
        <f>'Paper - 4'!A141</f>
        <v>81-Akhnoor (SC)</v>
      </c>
      <c r="C113" s="7">
        <f>'Paper - 4'!B141</f>
        <v>127385</v>
      </c>
      <c r="D113" s="7">
        <f>'Paper - 4'!C141</f>
        <v>39860</v>
      </c>
      <c r="E113" s="7">
        <f>'Paper - 4'!D141</f>
        <v>2534</v>
      </c>
      <c r="F113" s="205" t="s">
        <v>70</v>
      </c>
      <c r="G113" s="16"/>
      <c r="H113" s="4"/>
    </row>
    <row r="114" spans="1:8">
      <c r="A114" s="23"/>
      <c r="B114" s="7" t="str">
        <f>'Paper - 4'!A142</f>
        <v>82- Chhamb</v>
      </c>
      <c r="C114" s="7">
        <f>'Paper - 4'!B142</f>
        <v>123061</v>
      </c>
      <c r="D114" s="7">
        <f>'Paper - 4'!C142</f>
        <v>27546</v>
      </c>
      <c r="E114" s="7">
        <f>'Paper - 4'!D142</f>
        <v>2262</v>
      </c>
      <c r="F114" s="205" t="s">
        <v>70</v>
      </c>
      <c r="G114" s="16"/>
      <c r="H114" s="4"/>
    </row>
    <row r="115" spans="1:8">
      <c r="A115" s="23"/>
      <c r="B115" s="7" t="str">
        <f>'Paper - 4'!A146</f>
        <v>83-Kalakote - Sunderbani</v>
      </c>
      <c r="C115" s="7">
        <f>'Paper - 4'!B146</f>
        <v>123201</v>
      </c>
      <c r="D115" s="7">
        <f>'Paper - 4'!C146</f>
        <v>12584</v>
      </c>
      <c r="E115" s="7">
        <f>'Paper - 4'!D146</f>
        <v>36322</v>
      </c>
      <c r="F115" s="205" t="s">
        <v>72</v>
      </c>
      <c r="G115" s="16"/>
      <c r="H115" s="4"/>
    </row>
    <row r="116" spans="1:8">
      <c r="A116" s="23"/>
      <c r="G116" s="16"/>
      <c r="H116" s="4"/>
    </row>
    <row r="117" spans="1:8">
      <c r="A117" s="15"/>
      <c r="B117" s="48" t="s">
        <v>8</v>
      </c>
      <c r="C117" s="44">
        <f>SUM(C98:C115)</f>
        <v>2283876</v>
      </c>
      <c r="D117" s="44">
        <f t="shared" ref="D117:E117" si="4">SUM(D98:D115)</f>
        <v>519483</v>
      </c>
      <c r="E117" s="44">
        <f t="shared" si="4"/>
        <v>211066</v>
      </c>
      <c r="F117" s="44"/>
      <c r="G117" s="209">
        <f>(C117-2453470)*100/2453470</f>
        <v>-6.9124138465112681</v>
      </c>
      <c r="H117" s="4"/>
    </row>
    <row r="118" spans="1:8">
      <c r="A118" s="9"/>
      <c r="B118" s="49" t="s">
        <v>40</v>
      </c>
      <c r="C118" s="46"/>
      <c r="D118" s="47">
        <f>D117/C117*100</f>
        <v>22.745674458683396</v>
      </c>
      <c r="E118" s="47">
        <f>E117/C117*100</f>
        <v>9.2415700326987977</v>
      </c>
      <c r="F118" s="46"/>
      <c r="G118" s="55"/>
      <c r="H118" s="4"/>
    </row>
    <row r="119" spans="1:8">
      <c r="A119" s="4"/>
      <c r="B119" s="4"/>
      <c r="C119" s="4"/>
      <c r="D119" s="4"/>
      <c r="E119" s="4"/>
      <c r="F119" s="4"/>
      <c r="G119" s="4"/>
      <c r="H119" s="4"/>
    </row>
  </sheetData>
  <mergeCells count="12">
    <mergeCell ref="B2:D2"/>
    <mergeCell ref="E8:E9"/>
    <mergeCell ref="B3:D3"/>
    <mergeCell ref="F3:G3"/>
    <mergeCell ref="A4:E4"/>
    <mergeCell ref="A7:A9"/>
    <mergeCell ref="B7:B9"/>
    <mergeCell ref="C7:E7"/>
    <mergeCell ref="F7:F9"/>
    <mergeCell ref="C8:C9"/>
    <mergeCell ref="D8:D9"/>
    <mergeCell ref="C6:D6"/>
  </mergeCells>
  <pageMargins left="0.70866141732283472" right="0.70866141732283472" top="0.74803149606299213" bottom="0.74803149606299213" header="0.31496062992125984" footer="0.31496062992125984"/>
  <pageSetup paperSize="9" scale="85" firstPageNumber="39" orientation="portrait" useFirstPageNumber="1" r:id="rId1"/>
  <headerFooter>
    <oddFooter>Page &amp;P</oddFooter>
  </headerFooter>
  <rowBreaks count="2" manualBreakCount="2">
    <brk id="52"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Front</vt:lpstr>
      <vt:lpstr>Index</vt:lpstr>
      <vt:lpstr>Paper 1</vt:lpstr>
      <vt:lpstr>Paper-1</vt:lpstr>
      <vt:lpstr>Paper-2</vt:lpstr>
      <vt:lpstr>Paper 3</vt:lpstr>
      <vt:lpstr>Paper - 4</vt:lpstr>
      <vt:lpstr>Paper - 5</vt:lpstr>
      <vt:lpstr>Paper - 6</vt:lpstr>
      <vt:lpstr>Front!Print_Area</vt:lpstr>
      <vt:lpstr>'Paper - 4'!Print_Area</vt:lpstr>
      <vt:lpstr>'Paper - 5'!Print_Area</vt:lpstr>
      <vt:lpstr>'Paper - 6'!Print_Area</vt:lpstr>
      <vt:lpstr>'Paper 3'!Print_Area</vt:lpstr>
      <vt:lpstr>'Paper-1'!Print_Area</vt:lpstr>
      <vt:lpstr>'Paper-2'!Print_Area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2022-05-10T09:57:15Z</dcterms:modified>
</cp:coreProperties>
</file>